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3655" windowHeight="9735" activeTab="8"/>
  </bookViews>
  <sheets>
    <sheet name="800 M" sheetId="1" r:id="rId1"/>
    <sheet name="1000 M" sheetId="4" r:id="rId2"/>
    <sheet name="Hoja" sheetId="3" r:id="rId3"/>
    <sheet name="800 M IPC" sheetId="5" r:id="rId4"/>
    <sheet name="1000 M IPC" sheetId="6" r:id="rId5"/>
    <sheet name="IPC" sheetId="7" r:id="rId6"/>
    <sheet name="TOTAL IPC" sheetId="8" r:id="rId7"/>
    <sheet name="400 M IPC" sheetId="10" r:id="rId8"/>
    <sheet name="TOTAL" sheetId="11" r:id="rId9"/>
  </sheets>
  <calcPr calcId="124519"/>
</workbook>
</file>

<file path=xl/calcChain.xml><?xml version="1.0" encoding="utf-8"?>
<calcChain xmlns="http://schemas.openxmlformats.org/spreadsheetml/2006/main">
  <c r="K24" i="11"/>
  <c r="B7"/>
  <c r="E23" s="1"/>
  <c r="F4"/>
  <c r="E5" s="1"/>
  <c r="I6"/>
  <c r="I7" s="1"/>
  <c r="I5"/>
  <c r="F9" i="10"/>
  <c r="F4"/>
  <c r="J23"/>
  <c r="H4"/>
  <c r="G4"/>
  <c r="E24"/>
  <c r="K23" s="1"/>
  <c r="E4"/>
  <c r="D4" s="1"/>
  <c r="E23" i="8"/>
  <c r="F3"/>
  <c r="E4" s="1"/>
  <c r="G4" s="1"/>
  <c r="E30" i="7"/>
  <c r="E29"/>
  <c r="K23" i="6"/>
  <c r="J23"/>
  <c r="K19" i="5"/>
  <c r="J19"/>
  <c r="K28" i="4"/>
  <c r="J22" i="1"/>
  <c r="K22" s="1"/>
  <c r="J28" i="4"/>
  <c r="E19" i="5"/>
  <c r="E20" s="1"/>
  <c r="E4" i="6"/>
  <c r="D4" s="1"/>
  <c r="E4" i="5"/>
  <c r="E24" i="6"/>
  <c r="F29" i="4"/>
  <c r="F4"/>
  <c r="E4" s="1"/>
  <c r="G4" s="1"/>
  <c r="F4" i="1"/>
  <c r="H4" s="1"/>
  <c r="L24" i="11" l="1"/>
  <c r="H4"/>
  <c r="D5"/>
  <c r="F5" s="1"/>
  <c r="E6" s="1"/>
  <c r="G6" s="1"/>
  <c r="G5"/>
  <c r="I8"/>
  <c r="H5" i="10"/>
  <c r="H6" s="1"/>
  <c r="D4" i="8"/>
  <c r="F4" s="1"/>
  <c r="H4"/>
  <c r="H5" s="1"/>
  <c r="H6" s="1"/>
  <c r="H7" s="1"/>
  <c r="G4" i="5"/>
  <c r="F4" i="6"/>
  <c r="G4"/>
  <c r="D4" i="5"/>
  <c r="F5" i="4"/>
  <c r="H4"/>
  <c r="E4" i="1"/>
  <c r="H5" i="11" l="1"/>
  <c r="D6"/>
  <c r="F6" s="1"/>
  <c r="I9"/>
  <c r="E5" i="10"/>
  <c r="G5" s="1"/>
  <c r="H7"/>
  <c r="E5" i="8"/>
  <c r="D5" s="1"/>
  <c r="H8"/>
  <c r="H4" i="6"/>
  <c r="H5" s="1"/>
  <c r="H4" i="5"/>
  <c r="H5" s="1"/>
  <c r="H6" s="1"/>
  <c r="H7" s="1"/>
  <c r="H8" s="1"/>
  <c r="H9" s="1"/>
  <c r="H10" s="1"/>
  <c r="H11" s="1"/>
  <c r="H12" s="1"/>
  <c r="H13" s="1"/>
  <c r="H14" s="1"/>
  <c r="H5" i="4"/>
  <c r="H6" i="6"/>
  <c r="E5"/>
  <c r="G5" s="1"/>
  <c r="F4" i="5"/>
  <c r="E5" i="4"/>
  <c r="G5" s="1"/>
  <c r="G4" i="1"/>
  <c r="F5" s="1"/>
  <c r="E5" s="1"/>
  <c r="G5" s="1"/>
  <c r="F6" s="1"/>
  <c r="E7" i="11" l="1"/>
  <c r="D7" s="1"/>
  <c r="H6"/>
  <c r="I10"/>
  <c r="D5" i="10"/>
  <c r="F5" s="1"/>
  <c r="H8"/>
  <c r="G5" i="8"/>
  <c r="F5"/>
  <c r="E6" s="1"/>
  <c r="D6" s="1"/>
  <c r="H9"/>
  <c r="D5" i="6"/>
  <c r="F5" s="1"/>
  <c r="E6" s="1"/>
  <c r="E5" i="5"/>
  <c r="G5" s="1"/>
  <c r="H7" i="6"/>
  <c r="H8" s="1"/>
  <c r="H9" s="1"/>
  <c r="D5" i="5"/>
  <c r="F6" i="4"/>
  <c r="E6" i="1"/>
  <c r="H6"/>
  <c r="H5"/>
  <c r="G7" i="11" l="1"/>
  <c r="I11"/>
  <c r="F7"/>
  <c r="E6" i="10"/>
  <c r="D6" s="1"/>
  <c r="H9"/>
  <c r="F6" i="8"/>
  <c r="E7" s="1"/>
  <c r="G7" s="1"/>
  <c r="G6"/>
  <c r="H10"/>
  <c r="G6" i="6"/>
  <c r="H10"/>
  <c r="D6"/>
  <c r="F5" i="5"/>
  <c r="E6" s="1"/>
  <c r="H6" i="4"/>
  <c r="E6"/>
  <c r="G6" s="1"/>
  <c r="G6" i="1"/>
  <c r="F7" s="1"/>
  <c r="E7" s="1"/>
  <c r="E8" i="11" l="1"/>
  <c r="D8" s="1"/>
  <c r="F8" s="1"/>
  <c r="H7"/>
  <c r="I12"/>
  <c r="E7" i="10"/>
  <c r="G7" s="1"/>
  <c r="F6"/>
  <c r="G6"/>
  <c r="H10"/>
  <c r="D7" i="8"/>
  <c r="F7" s="1"/>
  <c r="E8" s="1"/>
  <c r="G8" s="1"/>
  <c r="H11"/>
  <c r="G6" i="5"/>
  <c r="H11" i="6"/>
  <c r="F6"/>
  <c r="D6" i="5"/>
  <c r="F7" i="4"/>
  <c r="G7" i="1"/>
  <c r="F8" s="1"/>
  <c r="H8" s="1"/>
  <c r="H7"/>
  <c r="G8" i="11" l="1"/>
  <c r="E9"/>
  <c r="G9" s="1"/>
  <c r="H8"/>
  <c r="I13"/>
  <c r="D7" i="10"/>
  <c r="F7" s="1"/>
  <c r="E8" s="1"/>
  <c r="H11"/>
  <c r="D8" i="8"/>
  <c r="F8" s="1"/>
  <c r="E9" s="1"/>
  <c r="G9" s="1"/>
  <c r="H12"/>
  <c r="E7" i="4"/>
  <c r="G7" s="1"/>
  <c r="E7" i="6"/>
  <c r="H12"/>
  <c r="F6" i="5"/>
  <c r="E7" s="1"/>
  <c r="F8" i="4"/>
  <c r="H8" s="1"/>
  <c r="H7"/>
  <c r="E8" i="1"/>
  <c r="G8" s="1"/>
  <c r="D9" i="11" l="1"/>
  <c r="F9" s="1"/>
  <c r="I14"/>
  <c r="H12" i="10"/>
  <c r="G8"/>
  <c r="D8"/>
  <c r="F8" s="1"/>
  <c r="H13" i="8"/>
  <c r="D9"/>
  <c r="G7" i="6"/>
  <c r="G7" i="5"/>
  <c r="D7" i="6"/>
  <c r="F7" s="1"/>
  <c r="E8" s="1"/>
  <c r="G8" s="1"/>
  <c r="H13"/>
  <c r="D7" i="5"/>
  <c r="E8" i="4"/>
  <c r="G8" s="1"/>
  <c r="F9" i="1"/>
  <c r="E9" s="1"/>
  <c r="G9" s="1"/>
  <c r="E10" i="11" l="1"/>
  <c r="H9"/>
  <c r="I15"/>
  <c r="H13" i="10"/>
  <c r="E9"/>
  <c r="F9" i="8"/>
  <c r="E10" s="1"/>
  <c r="G10" s="1"/>
  <c r="H14"/>
  <c r="H15" s="1"/>
  <c r="D8" i="6"/>
  <c r="F8" s="1"/>
  <c r="H14"/>
  <c r="F7" i="5"/>
  <c r="E8" s="1"/>
  <c r="F9" i="4"/>
  <c r="F10" i="1"/>
  <c r="H10" s="1"/>
  <c r="H9"/>
  <c r="G10" i="11" l="1"/>
  <c r="D10"/>
  <c r="F10" s="1"/>
  <c r="I16"/>
  <c r="G9" i="10"/>
  <c r="D9"/>
  <c r="H14"/>
  <c r="H16" i="8"/>
  <c r="H17" s="1"/>
  <c r="D10"/>
  <c r="G8" i="5"/>
  <c r="D8"/>
  <c r="F8" s="1"/>
  <c r="E9" s="1"/>
  <c r="G9" s="1"/>
  <c r="E10" i="1"/>
  <c r="G10" s="1"/>
  <c r="F11" s="1"/>
  <c r="H11" s="1"/>
  <c r="D9" i="6"/>
  <c r="F9" s="1"/>
  <c r="E10" s="1"/>
  <c r="G10" s="1"/>
  <c r="E9"/>
  <c r="H15"/>
  <c r="H9" i="4"/>
  <c r="E9"/>
  <c r="G9" s="1"/>
  <c r="E11" i="11" l="1"/>
  <c r="H10"/>
  <c r="I17"/>
  <c r="E10" i="10"/>
  <c r="G10" s="1"/>
  <c r="H15"/>
  <c r="H18" i="8"/>
  <c r="F10"/>
  <c r="E11" s="1"/>
  <c r="G11" s="1"/>
  <c r="G9" i="6"/>
  <c r="H16"/>
  <c r="D10"/>
  <c r="D9" i="5"/>
  <c r="F10" i="4"/>
  <c r="E10" s="1"/>
  <c r="G10" s="1"/>
  <c r="E11" i="1"/>
  <c r="G11" s="1"/>
  <c r="F12" s="1"/>
  <c r="H12" s="1"/>
  <c r="G11" i="11" l="1"/>
  <c r="D11"/>
  <c r="I18"/>
  <c r="H16" i="10"/>
  <c r="D10"/>
  <c r="H19" i="8"/>
  <c r="D11"/>
  <c r="F11" s="1"/>
  <c r="E12" s="1"/>
  <c r="G12" s="1"/>
  <c r="H17" i="6"/>
  <c r="F10"/>
  <c r="E11" s="1"/>
  <c r="G11" s="1"/>
  <c r="F9" i="5"/>
  <c r="E10" s="1"/>
  <c r="G10" s="1"/>
  <c r="F11" i="4"/>
  <c r="H11" s="1"/>
  <c r="H10"/>
  <c r="E12" i="1"/>
  <c r="G12" s="1"/>
  <c r="F13" s="1"/>
  <c r="H13" s="1"/>
  <c r="F11" i="11" l="1"/>
  <c r="I19"/>
  <c r="H17" i="10"/>
  <c r="F10"/>
  <c r="E11" s="1"/>
  <c r="G11" s="1"/>
  <c r="D12" i="8"/>
  <c r="H18" i="6"/>
  <c r="D11"/>
  <c r="D10" i="5"/>
  <c r="E11" i="4"/>
  <c r="G11" s="1"/>
  <c r="E13" i="1"/>
  <c r="G13" s="1"/>
  <c r="F14" s="1"/>
  <c r="H14" s="1"/>
  <c r="E12" i="11" l="1"/>
  <c r="H11"/>
  <c r="D11" i="10"/>
  <c r="F11" s="1"/>
  <c r="E12" s="1"/>
  <c r="G12" s="1"/>
  <c r="H18"/>
  <c r="D13" i="8"/>
  <c r="F12"/>
  <c r="E13" s="1"/>
  <c r="G13" s="1"/>
  <c r="F11" i="6"/>
  <c r="E12" s="1"/>
  <c r="G12" s="1"/>
  <c r="F10" i="5"/>
  <c r="E11" s="1"/>
  <c r="G11" s="1"/>
  <c r="F12" i="4"/>
  <c r="H12" s="1"/>
  <c r="E14" i="1"/>
  <c r="G14" s="1"/>
  <c r="F15" s="1"/>
  <c r="H15" s="1"/>
  <c r="G12" i="11" l="1"/>
  <c r="D12"/>
  <c r="D12" i="10"/>
  <c r="F13" i="8"/>
  <c r="E14" s="1"/>
  <c r="D12" i="6"/>
  <c r="D11" i="5"/>
  <c r="E12" i="4"/>
  <c r="G12" s="1"/>
  <c r="E15" i="1"/>
  <c r="G15" s="1"/>
  <c r="F16" s="1"/>
  <c r="F12" i="11" l="1"/>
  <c r="F12" i="10"/>
  <c r="E13" s="1"/>
  <c r="G13" s="1"/>
  <c r="G14" i="8"/>
  <c r="D14"/>
  <c r="F12" i="6"/>
  <c r="E13" s="1"/>
  <c r="G13" s="1"/>
  <c r="F11" i="5"/>
  <c r="E12" s="1"/>
  <c r="G12" s="1"/>
  <c r="F13" i="4"/>
  <c r="H13" s="1"/>
  <c r="E16" i="1"/>
  <c r="G16" s="1"/>
  <c r="F17" s="1"/>
  <c r="H16"/>
  <c r="E13" i="11" l="1"/>
  <c r="H12"/>
  <c r="D13" i="10"/>
  <c r="F14" i="8"/>
  <c r="E15" s="1"/>
  <c r="D13" i="6"/>
  <c r="F13" s="1"/>
  <c r="E14" s="1"/>
  <c r="G14" s="1"/>
  <c r="D12" i="5"/>
  <c r="E13" i="4"/>
  <c r="E17" i="1"/>
  <c r="G17" s="1"/>
  <c r="H17"/>
  <c r="H19" s="1"/>
  <c r="F19"/>
  <c r="G13" i="11" l="1"/>
  <c r="D13"/>
  <c r="F13" i="10"/>
  <c r="E14" s="1"/>
  <c r="G14" s="1"/>
  <c r="G15" i="8"/>
  <c r="D15"/>
  <c r="F22" i="1"/>
  <c r="F23" s="1"/>
  <c r="D14" i="6"/>
  <c r="F12" i="5"/>
  <c r="E13" s="1"/>
  <c r="G13" s="1"/>
  <c r="G13" i="4"/>
  <c r="F14" s="1"/>
  <c r="F13" i="11" l="1"/>
  <c r="D14" i="10"/>
  <c r="F15" i="8"/>
  <c r="E16" s="1"/>
  <c r="D16" s="1"/>
  <c r="D13" i="5"/>
  <c r="F13" s="1"/>
  <c r="E14" s="1"/>
  <c r="F14" i="6"/>
  <c r="E15" s="1"/>
  <c r="G15" s="1"/>
  <c r="H14" i="4"/>
  <c r="E14"/>
  <c r="G14" s="1"/>
  <c r="F15" s="1"/>
  <c r="H15" s="1"/>
  <c r="E14" i="11" l="1"/>
  <c r="H13"/>
  <c r="F14" i="10"/>
  <c r="E15" s="1"/>
  <c r="G15" s="1"/>
  <c r="F16" i="8"/>
  <c r="E17" s="1"/>
  <c r="G17" s="1"/>
  <c r="G16"/>
  <c r="G14" i="5"/>
  <c r="G16" s="1"/>
  <c r="E16"/>
  <c r="D14"/>
  <c r="E15" i="4"/>
  <c r="G15" s="1"/>
  <c r="G14" i="11" l="1"/>
  <c r="D14"/>
  <c r="D15" i="10"/>
  <c r="F15" s="1"/>
  <c r="E16" s="1"/>
  <c r="G16" s="1"/>
  <c r="D17" i="8"/>
  <c r="F14" i="5"/>
  <c r="F16" i="4"/>
  <c r="H16" s="1"/>
  <c r="F14" i="11" l="1"/>
  <c r="D16" i="10"/>
  <c r="F17" i="8"/>
  <c r="E18" s="1"/>
  <c r="E16" i="4"/>
  <c r="G16" s="1"/>
  <c r="E15" i="11" l="1"/>
  <c r="H14"/>
  <c r="F16" i="10"/>
  <c r="E17" s="1"/>
  <c r="G17" s="1"/>
  <c r="G18" i="8"/>
  <c r="D18"/>
  <c r="F17" i="4"/>
  <c r="E17" s="1"/>
  <c r="G17" s="1"/>
  <c r="G15" i="11" l="1"/>
  <c r="D15"/>
  <c r="D17" i="10"/>
  <c r="F17" s="1"/>
  <c r="E18" s="1"/>
  <c r="D18" s="1"/>
  <c r="F18" s="1"/>
  <c r="F18" i="8"/>
  <c r="E19" s="1"/>
  <c r="F18" i="4"/>
  <c r="H18" s="1"/>
  <c r="H17"/>
  <c r="F15" i="11" l="1"/>
  <c r="E20" i="10"/>
  <c r="G18"/>
  <c r="G20" s="1"/>
  <c r="G19" i="8"/>
  <c r="G21" s="1"/>
  <c r="E21"/>
  <c r="D19"/>
  <c r="F19" s="1"/>
  <c r="E18" i="4"/>
  <c r="G18" s="1"/>
  <c r="E16" i="11" l="1"/>
  <c r="H15"/>
  <c r="E24" i="8"/>
  <c r="E25" s="1"/>
  <c r="J24" s="1"/>
  <c r="K24" s="1"/>
  <c r="F19" i="4"/>
  <c r="G16" i="11" l="1"/>
  <c r="D16"/>
  <c r="E19" i="4"/>
  <c r="G19" s="1"/>
  <c r="H19"/>
  <c r="F16" i="11" l="1"/>
  <c r="F20" i="4"/>
  <c r="H20" s="1"/>
  <c r="E17" i="11" l="1"/>
  <c r="H16"/>
  <c r="E20" i="4"/>
  <c r="G20" s="1"/>
  <c r="G17" i="11" l="1"/>
  <c r="D17"/>
  <c r="F21" i="4"/>
  <c r="H21" s="1"/>
  <c r="F17" i="11" l="1"/>
  <c r="E21" i="4"/>
  <c r="E18" i="11" l="1"/>
  <c r="H17"/>
  <c r="G21" i="4"/>
  <c r="F22" s="1"/>
  <c r="G18" i="11" l="1"/>
  <c r="D18"/>
  <c r="H22" i="4"/>
  <c r="E22"/>
  <c r="F18" i="11" l="1"/>
  <c r="G22" i="4"/>
  <c r="F23" s="1"/>
  <c r="F25" s="1"/>
  <c r="E19" i="11" l="1"/>
  <c r="E21" s="1"/>
  <c r="H18"/>
  <c r="E23" i="4"/>
  <c r="G23" s="1"/>
  <c r="H23"/>
  <c r="H25" s="1"/>
  <c r="D15" i="6"/>
  <c r="G19" i="11" l="1"/>
  <c r="G21" s="1"/>
  <c r="D19"/>
  <c r="F19" s="1"/>
  <c r="H19" s="1"/>
  <c r="F15" i="6"/>
  <c r="E16" s="1"/>
  <c r="G16" s="1"/>
  <c r="D16" l="1"/>
  <c r="F16" s="1"/>
  <c r="E17" s="1"/>
  <c r="G17" s="1"/>
  <c r="D17" l="1"/>
  <c r="D18" l="1"/>
  <c r="F17"/>
  <c r="E18" s="1"/>
  <c r="G18" l="1"/>
  <c r="G20" s="1"/>
  <c r="E20"/>
  <c r="F18"/>
</calcChain>
</file>

<file path=xl/sharedStrings.xml><?xml version="1.0" encoding="utf-8"?>
<sst xmlns="http://schemas.openxmlformats.org/spreadsheetml/2006/main" count="104" uniqueCount="28">
  <si>
    <t>VALOR TOTAL</t>
  </si>
  <si>
    <t>%</t>
  </si>
  <si>
    <t>CUOTA INICIAL</t>
  </si>
  <si>
    <t>GANANCIA</t>
  </si>
  <si>
    <t>VALOR RETORNO</t>
  </si>
  <si>
    <t>IPC 5%</t>
  </si>
  <si>
    <t>% ADQUISICION</t>
  </si>
  <si>
    <t>VALOR ADQUIRIDO</t>
  </si>
  <si>
    <t>AÑOS</t>
  </si>
  <si>
    <t>W.V.</t>
  </si>
  <si>
    <t>E.G.</t>
  </si>
  <si>
    <t>14 AÑOS</t>
  </si>
  <si>
    <t>20 AÑOS</t>
  </si>
  <si>
    <t>11 AÑOS</t>
  </si>
  <si>
    <t>15 AÑOS</t>
  </si>
  <si>
    <t>INGRESO ANUAL</t>
  </si>
  <si>
    <t>GANANCIA ANUAL</t>
  </si>
  <si>
    <t>$</t>
  </si>
  <si>
    <t>% E.A.</t>
  </si>
  <si>
    <t>AÑO</t>
  </si>
  <si>
    <t>PROMEDIO IPC</t>
  </si>
  <si>
    <t>VALOR TOTAL INMUEBLE</t>
  </si>
  <si>
    <t>VALOR ADQUIRIDO W.V.</t>
  </si>
  <si>
    <t>VALOR INVERSION E.G.</t>
  </si>
  <si>
    <t>INGRESO RETORNO (GANANCIAS)</t>
  </si>
  <si>
    <t>CUOTA INICIAL E.G.</t>
  </si>
  <si>
    <t>TOTAL AÑOS</t>
  </si>
  <si>
    <t>MIRAR COLUMNA G</t>
  </si>
</sst>
</file>

<file path=xl/styles.xml><?xml version="1.0" encoding="utf-8"?>
<styleSheet xmlns="http://schemas.openxmlformats.org/spreadsheetml/2006/main">
  <numFmts count="2">
    <numFmt numFmtId="164" formatCode="&quot;$&quot;#,##0"/>
    <numFmt numFmtId="165" formatCode="&quot;$&quot;#,##0.00"/>
  </numFmts>
  <fonts count="6">
    <font>
      <sz val="11"/>
      <color theme="1"/>
      <name val="Calibri"/>
      <family val="2"/>
      <charset val="1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164" fontId="0" fillId="0" borderId="0" xfId="0" applyNumberFormat="1"/>
    <xf numFmtId="0" fontId="0" fillId="0" borderId="0" xfId="0" applyNumberFormat="1"/>
    <xf numFmtId="2" fontId="0" fillId="0" borderId="0" xfId="0" applyNumberFormat="1"/>
    <xf numFmtId="165" fontId="0" fillId="0" borderId="0" xfId="0" applyNumberFormat="1"/>
    <xf numFmtId="164" fontId="1" fillId="0" borderId="0" xfId="0" applyNumberFormat="1" applyFont="1"/>
    <xf numFmtId="1" fontId="0" fillId="0" borderId="0" xfId="0" applyNumberFormat="1"/>
    <xf numFmtId="2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  <xf numFmtId="164" fontId="0" fillId="0" borderId="0" xfId="0" applyNumberFormat="1" applyFont="1"/>
    <xf numFmtId="1" fontId="0" fillId="0" borderId="0" xfId="0" applyNumberFormat="1" applyFont="1"/>
    <xf numFmtId="0" fontId="0" fillId="0" borderId="0" xfId="0" applyNumberFormat="1" applyFont="1"/>
    <xf numFmtId="2" fontId="0" fillId="0" borderId="0" xfId="0" applyNumberFormat="1" applyFont="1" applyAlignment="1">
      <alignment horizontal="center"/>
    </xf>
    <xf numFmtId="0" fontId="0" fillId="0" borderId="0" xfId="0" applyFont="1"/>
    <xf numFmtId="164" fontId="2" fillId="2" borderId="0" xfId="0" applyNumberFormat="1" applyFont="1" applyFill="1"/>
    <xf numFmtId="164" fontId="2" fillId="3" borderId="0" xfId="0" applyNumberFormat="1" applyFont="1" applyFill="1"/>
    <xf numFmtId="164" fontId="2" fillId="4" borderId="0" xfId="0" applyNumberFormat="1" applyFont="1" applyFill="1"/>
    <xf numFmtId="164" fontId="2" fillId="5" borderId="0" xfId="0" applyNumberFormat="1" applyFont="1" applyFill="1"/>
    <xf numFmtId="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Border="1"/>
    <xf numFmtId="3" fontId="4" fillId="0" borderId="0" xfId="0" applyNumberFormat="1" applyFont="1" applyFill="1" applyBorder="1" applyAlignment="1">
      <alignment horizontal="center" vertical="top" wrapText="1"/>
    </xf>
    <xf numFmtId="0" fontId="0" fillId="0" borderId="0" xfId="0" applyFill="1"/>
    <xf numFmtId="0" fontId="0" fillId="0" borderId="0" xfId="0" applyFill="1" applyBorder="1"/>
    <xf numFmtId="2" fontId="5" fillId="0" borderId="0" xfId="0" applyNumberFormat="1" applyFont="1" applyFill="1" applyBorder="1" applyAlignment="1">
      <alignment horizontal="right" vertical="top" wrapText="1"/>
    </xf>
    <xf numFmtId="2" fontId="3" fillId="0" borderId="0" xfId="0" applyNumberFormat="1" applyFont="1" applyFill="1" applyAlignment="1">
      <alignment horizontal="right"/>
    </xf>
    <xf numFmtId="164" fontId="0" fillId="2" borderId="0" xfId="0" applyNumberFormat="1" applyFill="1"/>
    <xf numFmtId="0" fontId="0" fillId="2" borderId="0" xfId="0" applyNumberFormat="1" applyFill="1"/>
    <xf numFmtId="2" fontId="0" fillId="2" borderId="0" xfId="0" applyNumberFormat="1" applyFill="1"/>
    <xf numFmtId="164" fontId="1" fillId="0" borderId="1" xfId="0" applyNumberFormat="1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0" fillId="0" borderId="3" xfId="0" applyNumberFormat="1" applyBorder="1"/>
    <xf numFmtId="2" fontId="0" fillId="0" borderId="4" xfId="0" applyNumberFormat="1" applyBorder="1"/>
    <xf numFmtId="164" fontId="0" fillId="0" borderId="3" xfId="0" applyNumberFormat="1" applyBorder="1"/>
    <xf numFmtId="164" fontId="0" fillId="0" borderId="5" xfId="0" applyNumberFormat="1" applyBorder="1"/>
    <xf numFmtId="2" fontId="0" fillId="0" borderId="6" xfId="0" applyNumberFormat="1" applyBorder="1"/>
    <xf numFmtId="4" fontId="0" fillId="0" borderId="4" xfId="0" applyNumberFormat="1" applyBorder="1"/>
    <xf numFmtId="164" fontId="2" fillId="0" borderId="0" xfId="0" applyNumberFormat="1" applyFont="1" applyFill="1"/>
    <xf numFmtId="164" fontId="3" fillId="0" borderId="0" xfId="0" applyNumberFormat="1" applyFont="1" applyFill="1"/>
    <xf numFmtId="164" fontId="0" fillId="0" borderId="0" xfId="0" applyNumberFormat="1" applyFill="1"/>
    <xf numFmtId="0" fontId="0" fillId="0" borderId="0" xfId="0" applyNumberFormat="1" applyFill="1"/>
    <xf numFmtId="164" fontId="0" fillId="0" borderId="3" xfId="0" applyNumberFormat="1" applyFill="1" applyBorder="1"/>
    <xf numFmtId="2" fontId="0" fillId="0" borderId="4" xfId="0" applyNumberFormat="1" applyFill="1" applyBorder="1"/>
    <xf numFmtId="3" fontId="2" fillId="5" borderId="0" xfId="0" applyNumberFormat="1" applyFont="1" applyFill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L7" sqref="L7"/>
    </sheetView>
  </sheetViews>
  <sheetFormatPr baseColWidth="10" defaultRowHeight="15"/>
  <cols>
    <col min="1" max="1" width="16.140625" bestFit="1" customWidth="1"/>
    <col min="2" max="2" width="12.140625" bestFit="1" customWidth="1"/>
    <col min="3" max="3" width="11.7109375" bestFit="1" customWidth="1"/>
    <col min="4" max="4" width="4.7109375" bestFit="1" customWidth="1"/>
    <col min="5" max="5" width="14.85546875" customWidth="1"/>
    <col min="6" max="6" width="12.140625" bestFit="1" customWidth="1"/>
    <col min="7" max="7" width="13.7109375" bestFit="1" customWidth="1"/>
    <col min="8" max="8" width="12.140625" bestFit="1" customWidth="1"/>
    <col min="9" max="9" width="13.28515625" bestFit="1" customWidth="1"/>
    <col min="10" max="10" width="11.140625" bestFit="1" customWidth="1"/>
    <col min="11" max="11" width="5" bestFit="1" customWidth="1"/>
  </cols>
  <sheetData>
    <row r="1" spans="1:9">
      <c r="A1" s="1"/>
      <c r="D1" s="1"/>
      <c r="E1" s="1"/>
      <c r="F1" s="1"/>
      <c r="G1" s="1"/>
      <c r="H1" s="1"/>
      <c r="I1" s="1"/>
    </row>
    <row r="2" spans="1:9">
      <c r="A2" s="1"/>
      <c r="B2" s="8" t="s">
        <v>0</v>
      </c>
      <c r="C2" s="9" t="s">
        <v>15</v>
      </c>
      <c r="D2" s="8" t="s">
        <v>8</v>
      </c>
      <c r="E2" s="8" t="s">
        <v>7</v>
      </c>
      <c r="F2" s="8" t="s">
        <v>9</v>
      </c>
      <c r="G2" s="8" t="s">
        <v>6</v>
      </c>
      <c r="H2" s="8" t="s">
        <v>10</v>
      </c>
      <c r="I2" s="1"/>
    </row>
    <row r="3" spans="1:9">
      <c r="A3" s="1"/>
      <c r="B3" s="10">
        <v>800000000</v>
      </c>
      <c r="C3" s="10">
        <v>70000000</v>
      </c>
      <c r="D3" s="11"/>
      <c r="E3" s="10">
        <v>250000000</v>
      </c>
      <c r="F3" s="12"/>
      <c r="G3" s="13">
        <v>31.25</v>
      </c>
      <c r="H3" s="10"/>
      <c r="I3" s="1"/>
    </row>
    <row r="4" spans="1:9">
      <c r="A4" s="1"/>
      <c r="B4" s="10"/>
      <c r="C4" s="10"/>
      <c r="D4" s="11">
        <v>1</v>
      </c>
      <c r="E4" s="10">
        <f>E3+F4</f>
        <v>271875000</v>
      </c>
      <c r="F4" s="10">
        <f>C3*G3/100</f>
        <v>21875000</v>
      </c>
      <c r="G4" s="13">
        <f>(E4*100)/B3</f>
        <v>33.984375</v>
      </c>
      <c r="H4" s="10">
        <f>70000000-F4</f>
        <v>48125000</v>
      </c>
      <c r="I4" s="1"/>
    </row>
    <row r="5" spans="1:9">
      <c r="A5" s="1"/>
      <c r="B5" s="10"/>
      <c r="C5" s="10"/>
      <c r="D5" s="11">
        <v>2</v>
      </c>
      <c r="E5" s="10">
        <f>E4+F5</f>
        <v>295664062.5</v>
      </c>
      <c r="F5" s="10">
        <f>C3*G4/100</f>
        <v>23789062.5</v>
      </c>
      <c r="G5" s="13">
        <f>(E5*100)/B3</f>
        <v>36.9580078125</v>
      </c>
      <c r="H5" s="10">
        <f t="shared" ref="H5:H17" si="0">70000000-F5</f>
        <v>46210937.5</v>
      </c>
      <c r="I5" s="1"/>
    </row>
    <row r="6" spans="1:9">
      <c r="A6" s="1"/>
      <c r="B6" s="10"/>
      <c r="C6" s="10"/>
      <c r="D6" s="11">
        <v>3</v>
      </c>
      <c r="E6" s="10">
        <f t="shared" ref="E6:E13" si="1">E5+F6</f>
        <v>321534667.96875</v>
      </c>
      <c r="F6" s="10">
        <f>C3*G5/100</f>
        <v>25870605.46875</v>
      </c>
      <c r="G6" s="13">
        <f>(E6*100)/B3</f>
        <v>40.19183349609375</v>
      </c>
      <c r="H6" s="10">
        <f t="shared" si="0"/>
        <v>44129394.53125</v>
      </c>
      <c r="I6" s="1"/>
    </row>
    <row r="7" spans="1:9">
      <c r="A7" s="1"/>
      <c r="B7" s="10"/>
      <c r="C7" s="10"/>
      <c r="D7" s="11">
        <v>4</v>
      </c>
      <c r="E7" s="10">
        <f t="shared" si="1"/>
        <v>349668951.41601562</v>
      </c>
      <c r="F7" s="10">
        <f>C3*G6/100</f>
        <v>28134283.447265625</v>
      </c>
      <c r="G7" s="13">
        <f>(E7*100)/B3</f>
        <v>43.70861892700195</v>
      </c>
      <c r="H7" s="10">
        <f t="shared" si="0"/>
        <v>41865716.552734375</v>
      </c>
      <c r="I7" s="1"/>
    </row>
    <row r="8" spans="1:9">
      <c r="A8" s="1"/>
      <c r="B8" s="10"/>
      <c r="C8" s="10"/>
      <c r="D8" s="11">
        <v>5</v>
      </c>
      <c r="E8" s="10">
        <f t="shared" si="1"/>
        <v>380264984.66491699</v>
      </c>
      <c r="F8" s="10">
        <f>C3*G7/100</f>
        <v>30596033.248901367</v>
      </c>
      <c r="G8" s="13">
        <f>(E8*100)/B3</f>
        <v>47.533123083114624</v>
      </c>
      <c r="H8" s="10">
        <f t="shared" si="0"/>
        <v>39403966.751098633</v>
      </c>
      <c r="I8" s="1"/>
    </row>
    <row r="9" spans="1:9">
      <c r="A9" s="1"/>
      <c r="B9" s="10"/>
      <c r="C9" s="10"/>
      <c r="D9" s="11">
        <v>6</v>
      </c>
      <c r="E9" s="10">
        <f t="shared" si="1"/>
        <v>413538170.82309723</v>
      </c>
      <c r="F9" s="10">
        <f>C3*G8/100</f>
        <v>33273186.158180237</v>
      </c>
      <c r="G9" s="13">
        <f>(E9*100)/B3</f>
        <v>51.692271352887154</v>
      </c>
      <c r="H9" s="10">
        <f t="shared" si="0"/>
        <v>36726813.841819763</v>
      </c>
      <c r="I9" s="1"/>
    </row>
    <row r="10" spans="1:9">
      <c r="B10" s="14"/>
      <c r="C10" s="10"/>
      <c r="D10" s="11">
        <v>7</v>
      </c>
      <c r="E10" s="10">
        <f t="shared" si="1"/>
        <v>449722760.77011824</v>
      </c>
      <c r="F10" s="10">
        <f>C3*G9/100</f>
        <v>36184589.947021008</v>
      </c>
      <c r="G10" s="13">
        <f>(E10*100)/B3</f>
        <v>56.215345096264784</v>
      </c>
      <c r="H10" s="10">
        <f t="shared" si="0"/>
        <v>33815410.052978992</v>
      </c>
      <c r="I10" s="1"/>
    </row>
    <row r="11" spans="1:9">
      <c r="B11" s="14"/>
      <c r="C11" s="10"/>
      <c r="D11" s="11">
        <v>8</v>
      </c>
      <c r="E11" s="10">
        <f t="shared" si="1"/>
        <v>489073502.33750355</v>
      </c>
      <c r="F11" s="10">
        <f>C3*G10/100</f>
        <v>39350741.567385346</v>
      </c>
      <c r="G11" s="13">
        <f>(E11*100)/B3</f>
        <v>61.134187792187952</v>
      </c>
      <c r="H11" s="10">
        <f t="shared" si="0"/>
        <v>30649258.432614654</v>
      </c>
      <c r="I11" s="1"/>
    </row>
    <row r="12" spans="1:9">
      <c r="B12" s="14"/>
      <c r="C12" s="10"/>
      <c r="D12" s="11">
        <v>9</v>
      </c>
      <c r="E12" s="10">
        <f t="shared" si="1"/>
        <v>531867433.7920351</v>
      </c>
      <c r="F12" s="10">
        <f>C3*G11/100</f>
        <v>42793931.454531565</v>
      </c>
      <c r="G12" s="13">
        <f>(E12*100)/B3</f>
        <v>66.483429224004382</v>
      </c>
      <c r="H12" s="10">
        <f t="shared" si="0"/>
        <v>27206068.545468435</v>
      </c>
      <c r="I12" s="1"/>
    </row>
    <row r="13" spans="1:9">
      <c r="B13" s="14"/>
      <c r="C13" s="10"/>
      <c r="D13" s="11">
        <v>10</v>
      </c>
      <c r="E13" s="10">
        <f t="shared" si="1"/>
        <v>578405834.24883819</v>
      </c>
      <c r="F13" s="10">
        <f>C3*G12/100</f>
        <v>46538400.456803061</v>
      </c>
      <c r="G13" s="13">
        <f>(E13*100)/B3</f>
        <v>72.300729281104779</v>
      </c>
      <c r="H13" s="10">
        <f t="shared" si="0"/>
        <v>23461599.543196939</v>
      </c>
      <c r="I13" s="1"/>
    </row>
    <row r="14" spans="1:9">
      <c r="A14" s="1"/>
      <c r="B14" s="10"/>
      <c r="C14" s="10"/>
      <c r="D14" s="11">
        <v>11</v>
      </c>
      <c r="E14" s="10">
        <f t="shared" ref="E14:E17" si="2">E13+F14</f>
        <v>629016344.74561155</v>
      </c>
      <c r="F14" s="10">
        <f>C3*G13/100</f>
        <v>50610510.496773347</v>
      </c>
      <c r="G14" s="13">
        <f>(E14*100)/B3</f>
        <v>78.627043093201451</v>
      </c>
      <c r="H14" s="10">
        <f t="shared" si="0"/>
        <v>19389489.503226653</v>
      </c>
      <c r="I14" s="1"/>
    </row>
    <row r="15" spans="1:9">
      <c r="A15" s="1"/>
      <c r="B15" s="10"/>
      <c r="C15" s="10"/>
      <c r="D15" s="11">
        <v>12</v>
      </c>
      <c r="E15" s="10">
        <f t="shared" si="2"/>
        <v>684055274.91085255</v>
      </c>
      <c r="F15" s="10">
        <f>C3*G14/100</f>
        <v>55038930.16524101</v>
      </c>
      <c r="G15" s="13">
        <f>(E15*100)/B3</f>
        <v>85.506909363856579</v>
      </c>
      <c r="H15" s="10">
        <f t="shared" si="0"/>
        <v>14961069.83475899</v>
      </c>
      <c r="I15" s="1"/>
    </row>
    <row r="16" spans="1:9">
      <c r="A16" s="1"/>
      <c r="B16" s="10"/>
      <c r="C16" s="10"/>
      <c r="D16" s="11">
        <v>13</v>
      </c>
      <c r="E16" s="10">
        <f t="shared" si="2"/>
        <v>743910111.46555209</v>
      </c>
      <c r="F16" s="10">
        <f>C3*G15/100</f>
        <v>59854836.5546996</v>
      </c>
      <c r="G16" s="13">
        <f>(E16*100)/B3</f>
        <v>92.988763933194008</v>
      </c>
      <c r="H16" s="10">
        <f t="shared" si="0"/>
        <v>10145163.4453004</v>
      </c>
      <c r="I16" s="1"/>
    </row>
    <row r="17" spans="1:11">
      <c r="A17" s="1"/>
      <c r="B17" s="10"/>
      <c r="C17" s="10"/>
      <c r="D17" s="11">
        <v>14</v>
      </c>
      <c r="E17" s="10">
        <f t="shared" si="2"/>
        <v>809002246.21878791</v>
      </c>
      <c r="F17" s="10">
        <f>C3*G16/100</f>
        <v>65092134.75323581</v>
      </c>
      <c r="G17" s="13">
        <f>(E17*100)/B3</f>
        <v>101.12528077734848</v>
      </c>
      <c r="H17" s="10">
        <f t="shared" si="0"/>
        <v>4907865.2467641905</v>
      </c>
      <c r="I17" s="1"/>
    </row>
    <row r="18" spans="1:11">
      <c r="A18" s="1"/>
      <c r="B18" s="10"/>
      <c r="C18" s="10"/>
      <c r="D18" s="12"/>
      <c r="E18" s="10"/>
      <c r="F18" s="12"/>
      <c r="G18" s="12"/>
      <c r="H18" s="10"/>
      <c r="I18" s="1"/>
    </row>
    <row r="19" spans="1:11">
      <c r="A19" s="1"/>
      <c r="B19" s="10"/>
      <c r="C19" s="10"/>
      <c r="D19" s="10"/>
      <c r="E19" s="10"/>
      <c r="F19" s="10">
        <f>SUM(F4:F18)</f>
        <v>559002246.21878803</v>
      </c>
      <c r="G19" s="12"/>
      <c r="H19" s="10">
        <f>SUM(H4:H18)</f>
        <v>420997753.78121203</v>
      </c>
      <c r="I19" s="1"/>
    </row>
    <row r="20" spans="1:11">
      <c r="A20" s="1"/>
      <c r="B20" s="10"/>
      <c r="C20" s="10"/>
      <c r="D20" s="10"/>
      <c r="E20" s="10"/>
      <c r="F20" s="12"/>
      <c r="G20" s="12"/>
      <c r="H20" s="10"/>
      <c r="I20" s="1"/>
    </row>
    <row r="21" spans="1:11">
      <c r="A21" s="1"/>
      <c r="B21" s="10"/>
      <c r="C21" s="10"/>
      <c r="D21" s="10"/>
      <c r="E21" s="5" t="s">
        <v>2</v>
      </c>
      <c r="F21" s="17">
        <v>550000000</v>
      </c>
      <c r="G21" s="10"/>
      <c r="H21" s="10"/>
      <c r="I21" s="8" t="s">
        <v>16</v>
      </c>
      <c r="J21" s="21" t="s">
        <v>17</v>
      </c>
      <c r="K21" s="21" t="s">
        <v>18</v>
      </c>
    </row>
    <row r="22" spans="1:11">
      <c r="A22" s="1"/>
      <c r="B22" s="10"/>
      <c r="C22" s="10"/>
      <c r="D22" s="10"/>
      <c r="E22" s="5" t="s">
        <v>4</v>
      </c>
      <c r="F22" s="15">
        <f>F19+H19</f>
        <v>980000000</v>
      </c>
      <c r="H22" s="10"/>
      <c r="J22" s="1">
        <f>F23/D17</f>
        <v>30714285.714285713</v>
      </c>
      <c r="K22" s="19">
        <f>(J22*100)/F21</f>
        <v>5.5844155844155843</v>
      </c>
    </row>
    <row r="23" spans="1:11">
      <c r="B23" s="14"/>
      <c r="C23" s="14"/>
      <c r="D23" s="14"/>
      <c r="E23" s="5" t="s">
        <v>3</v>
      </c>
      <c r="F23" s="16">
        <f>F22-F21</f>
        <v>430000000</v>
      </c>
      <c r="G23" s="5" t="s">
        <v>11</v>
      </c>
      <c r="H23" s="14"/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selection activeCell="K18" sqref="K18"/>
    </sheetView>
  </sheetViews>
  <sheetFormatPr baseColWidth="10" defaultRowHeight="15"/>
  <cols>
    <col min="1" max="1" width="16.140625" bestFit="1" customWidth="1"/>
    <col min="2" max="2" width="13.7109375" bestFit="1" customWidth="1"/>
    <col min="3" max="3" width="11.7109375" bestFit="1" customWidth="1"/>
    <col min="4" max="4" width="4.7109375" bestFit="1" customWidth="1"/>
    <col min="5" max="6" width="13.7109375" bestFit="1" customWidth="1"/>
    <col min="8" max="8" width="12.140625" bestFit="1" customWidth="1"/>
    <col min="9" max="9" width="13.28515625" bestFit="1" customWidth="1"/>
    <col min="10" max="10" width="11.140625" bestFit="1" customWidth="1"/>
    <col min="11" max="11" width="5" bestFit="1" customWidth="1"/>
  </cols>
  <sheetData>
    <row r="1" spans="1:9">
      <c r="A1" s="1"/>
      <c r="C1" s="1"/>
      <c r="D1" s="1"/>
      <c r="E1" s="1"/>
      <c r="F1" s="1"/>
      <c r="G1" s="1"/>
      <c r="H1" s="1"/>
      <c r="I1" s="1"/>
    </row>
    <row r="2" spans="1:9">
      <c r="A2" s="1"/>
      <c r="B2" s="8" t="s">
        <v>0</v>
      </c>
      <c r="C2" s="9" t="s">
        <v>15</v>
      </c>
      <c r="D2" s="8" t="s">
        <v>8</v>
      </c>
      <c r="E2" s="8" t="s">
        <v>7</v>
      </c>
      <c r="F2" s="8" t="s">
        <v>9</v>
      </c>
      <c r="G2" s="8" t="s">
        <v>6</v>
      </c>
      <c r="H2" s="8" t="s">
        <v>10</v>
      </c>
      <c r="I2" s="1"/>
    </row>
    <row r="3" spans="1:9">
      <c r="A3" s="1"/>
      <c r="B3" s="1">
        <v>1000000000</v>
      </c>
      <c r="C3" s="1">
        <v>70000000</v>
      </c>
      <c r="D3" s="1"/>
      <c r="E3" s="1">
        <v>250000000</v>
      </c>
      <c r="F3" s="2"/>
      <c r="G3" s="7">
        <v>25</v>
      </c>
      <c r="H3" s="1"/>
      <c r="I3" s="1"/>
    </row>
    <row r="4" spans="1:9">
      <c r="A4" s="1"/>
      <c r="B4" s="1"/>
      <c r="C4" s="1"/>
      <c r="D4" s="6">
        <v>1</v>
      </c>
      <c r="E4" s="1">
        <f>E3+F4</f>
        <v>267500000</v>
      </c>
      <c r="F4" s="1">
        <f>C3*G3/100</f>
        <v>17500000</v>
      </c>
      <c r="G4" s="7">
        <f>(E4*100)/B3</f>
        <v>26.75</v>
      </c>
      <c r="H4" s="1">
        <f>70000000-F4</f>
        <v>52500000</v>
      </c>
      <c r="I4" s="1"/>
    </row>
    <row r="5" spans="1:9">
      <c r="A5" s="1"/>
      <c r="B5" s="1"/>
      <c r="C5" s="1"/>
      <c r="D5" s="6">
        <v>2</v>
      </c>
      <c r="E5" s="1">
        <f>E4+F5</f>
        <v>286225000</v>
      </c>
      <c r="F5" s="1">
        <f>C3*G4/100</f>
        <v>18725000</v>
      </c>
      <c r="G5" s="7">
        <f>(E5*100)/B3</f>
        <v>28.622499999999999</v>
      </c>
      <c r="H5" s="1">
        <f t="shared" ref="H5:H17" si="0">70000000-F5</f>
        <v>51275000</v>
      </c>
      <c r="I5" s="1"/>
    </row>
    <row r="6" spans="1:9">
      <c r="A6" s="1"/>
      <c r="B6" s="1"/>
      <c r="C6" s="1"/>
      <c r="D6" s="6">
        <v>3</v>
      </c>
      <c r="E6" s="1">
        <f t="shared" ref="E6:E17" si="1">E5+F6</f>
        <v>306260750</v>
      </c>
      <c r="F6" s="1">
        <f>C3*G5/100</f>
        <v>20035750</v>
      </c>
      <c r="G6" s="7">
        <f>(E6*100)/B3</f>
        <v>30.626075</v>
      </c>
      <c r="H6" s="1">
        <f t="shared" si="0"/>
        <v>49964250</v>
      </c>
      <c r="I6" s="1"/>
    </row>
    <row r="7" spans="1:9">
      <c r="A7" s="1"/>
      <c r="B7" s="1"/>
      <c r="C7" s="1"/>
      <c r="D7" s="6">
        <v>4</v>
      </c>
      <c r="E7" s="1">
        <f t="shared" si="1"/>
        <v>327699002.5</v>
      </c>
      <c r="F7" s="1">
        <f>C3*G6/100</f>
        <v>21438252.5</v>
      </c>
      <c r="G7" s="7">
        <f>(E7*100)/B3</f>
        <v>32.769900249999999</v>
      </c>
      <c r="H7" s="1">
        <f t="shared" si="0"/>
        <v>48561747.5</v>
      </c>
      <c r="I7" s="1"/>
    </row>
    <row r="8" spans="1:9">
      <c r="A8" s="1"/>
      <c r="B8" s="1"/>
      <c r="C8" s="1"/>
      <c r="D8" s="6">
        <v>5</v>
      </c>
      <c r="E8" s="1">
        <f t="shared" si="1"/>
        <v>350637932.67500001</v>
      </c>
      <c r="F8" s="1">
        <f>C3*G7/100</f>
        <v>22938930.175000001</v>
      </c>
      <c r="G8" s="7">
        <f>(E8*100)/B3</f>
        <v>35.063793267500003</v>
      </c>
      <c r="H8" s="1">
        <f t="shared" si="0"/>
        <v>47061069.825000003</v>
      </c>
      <c r="I8" s="1"/>
    </row>
    <row r="9" spans="1:9">
      <c r="A9" s="1"/>
      <c r="B9" s="1"/>
      <c r="C9" s="1"/>
      <c r="D9" s="6">
        <v>6</v>
      </c>
      <c r="E9" s="1">
        <f t="shared" si="1"/>
        <v>375182587.96224999</v>
      </c>
      <c r="F9" s="1">
        <f>C3*G8/100</f>
        <v>24544655.287250005</v>
      </c>
      <c r="G9" s="7">
        <f>(E9*100)/B3</f>
        <v>37.518258796224998</v>
      </c>
      <c r="H9" s="1">
        <f t="shared" si="0"/>
        <v>45455344.712749995</v>
      </c>
      <c r="I9" s="1"/>
    </row>
    <row r="10" spans="1:9">
      <c r="C10" s="1"/>
      <c r="D10" s="6">
        <v>7</v>
      </c>
      <c r="E10" s="1">
        <f t="shared" si="1"/>
        <v>401445369.11960751</v>
      </c>
      <c r="F10" s="1">
        <f>C3*G9/100</f>
        <v>26262781.157357499</v>
      </c>
      <c r="G10" s="7">
        <f>(E10*100)/B3</f>
        <v>40.144536911960756</v>
      </c>
      <c r="H10" s="1">
        <f t="shared" si="0"/>
        <v>43737218.842642501</v>
      </c>
      <c r="I10" s="1"/>
    </row>
    <row r="11" spans="1:9">
      <c r="C11" s="1"/>
      <c r="D11" s="6">
        <v>8</v>
      </c>
      <c r="E11" s="1">
        <f t="shared" si="1"/>
        <v>429546544.95798004</v>
      </c>
      <c r="F11" s="1">
        <f>C3*G10/100</f>
        <v>28101175.838372532</v>
      </c>
      <c r="G11" s="7">
        <f>(E11*100)/B3</f>
        <v>42.954654495798003</v>
      </c>
      <c r="H11" s="1">
        <f t="shared" si="0"/>
        <v>41898824.161627471</v>
      </c>
      <c r="I11" s="1"/>
    </row>
    <row r="12" spans="1:9">
      <c r="C12" s="1"/>
      <c r="D12" s="6">
        <v>9</v>
      </c>
      <c r="E12" s="1">
        <f t="shared" si="1"/>
        <v>459614803.10503864</v>
      </c>
      <c r="F12" s="1">
        <f>C3*G11/100</f>
        <v>30068258.147058602</v>
      </c>
      <c r="G12" s="7">
        <f>(E12*100)/B3</f>
        <v>45.961480310503859</v>
      </c>
      <c r="H12" s="1">
        <f t="shared" si="0"/>
        <v>39931741.852941394</v>
      </c>
      <c r="I12" s="1"/>
    </row>
    <row r="13" spans="1:9">
      <c r="C13" s="1"/>
      <c r="D13" s="6">
        <v>10</v>
      </c>
      <c r="E13" s="1">
        <f t="shared" si="1"/>
        <v>491787839.32239133</v>
      </c>
      <c r="F13" s="1">
        <f>C3*G12/100</f>
        <v>32173036.217352699</v>
      </c>
      <c r="G13" s="7">
        <f>(E13*100)/B3</f>
        <v>49.178783932239135</v>
      </c>
      <c r="H13" s="1">
        <f t="shared" si="0"/>
        <v>37826963.782647297</v>
      </c>
      <c r="I13" s="1"/>
    </row>
    <row r="14" spans="1:9">
      <c r="A14" s="1"/>
      <c r="B14" s="1"/>
      <c r="C14" s="1"/>
      <c r="D14" s="6">
        <v>11</v>
      </c>
      <c r="E14" s="1">
        <f t="shared" si="1"/>
        <v>526212988.07495874</v>
      </c>
      <c r="F14" s="1">
        <f>C3*G13/100</f>
        <v>34425148.752567396</v>
      </c>
      <c r="G14" s="7">
        <f>(E14*100)/B3</f>
        <v>52.621298807495876</v>
      </c>
      <c r="H14" s="1">
        <f t="shared" si="0"/>
        <v>35574851.247432604</v>
      </c>
      <c r="I14" s="1"/>
    </row>
    <row r="15" spans="1:9">
      <c r="A15" s="1"/>
      <c r="B15" s="1"/>
      <c r="C15" s="1"/>
      <c r="D15" s="6">
        <v>12</v>
      </c>
      <c r="E15" s="1">
        <f t="shared" si="1"/>
        <v>563047897.24020588</v>
      </c>
      <c r="F15" s="1">
        <f>C3*G14/100</f>
        <v>36834909.165247113</v>
      </c>
      <c r="G15" s="7">
        <f>(E15*100)/B3</f>
        <v>56.304789724020594</v>
      </c>
      <c r="H15" s="1">
        <f t="shared" si="0"/>
        <v>33165090.834752887</v>
      </c>
      <c r="I15" s="1"/>
    </row>
    <row r="16" spans="1:9">
      <c r="A16" s="1"/>
      <c r="B16" s="1"/>
      <c r="C16" s="1"/>
      <c r="D16" s="6">
        <v>13</v>
      </c>
      <c r="E16" s="1">
        <f t="shared" si="1"/>
        <v>602461250.04702032</v>
      </c>
      <c r="F16" s="1">
        <f>C3*G15/100</f>
        <v>39413352.806814417</v>
      </c>
      <c r="G16" s="7">
        <f>(E16*100)/B3</f>
        <v>60.246125004702037</v>
      </c>
      <c r="H16" s="1">
        <f t="shared" si="0"/>
        <v>30586647.193185583</v>
      </c>
      <c r="I16" s="1"/>
    </row>
    <row r="17" spans="1:11">
      <c r="A17" s="1"/>
      <c r="B17" s="1"/>
      <c r="C17" s="1"/>
      <c r="D17" s="6">
        <v>14</v>
      </c>
      <c r="E17" s="1">
        <f t="shared" si="1"/>
        <v>644633537.5503118</v>
      </c>
      <c r="F17" s="1">
        <f>C3*G16/100</f>
        <v>42172287.503291428</v>
      </c>
      <c r="G17" s="7">
        <f>(E17*100)/B3</f>
        <v>64.463353755031179</v>
      </c>
      <c r="H17" s="1">
        <f t="shared" si="0"/>
        <v>27827712.496708572</v>
      </c>
      <c r="I17" s="1"/>
    </row>
    <row r="18" spans="1:11">
      <c r="A18" s="1"/>
      <c r="B18" s="1"/>
      <c r="C18" s="1"/>
      <c r="D18" s="6">
        <v>15</v>
      </c>
      <c r="E18" s="1">
        <f t="shared" ref="E18:E20" si="2">E17+F18</f>
        <v>689757885.1788336</v>
      </c>
      <c r="F18" s="1">
        <f>C3*G17/100</f>
        <v>45124347.628521822</v>
      </c>
      <c r="G18" s="7">
        <f>(E18*100)/B3</f>
        <v>68.975788517883359</v>
      </c>
      <c r="H18" s="1">
        <f t="shared" ref="H18:H21" si="3">70000000-F18</f>
        <v>24875652.371478178</v>
      </c>
      <c r="I18" s="1"/>
    </row>
    <row r="19" spans="1:11">
      <c r="A19" s="1"/>
      <c r="B19" s="1"/>
      <c r="C19" s="1"/>
      <c r="D19" s="6">
        <v>16</v>
      </c>
      <c r="E19" s="1">
        <f t="shared" si="2"/>
        <v>738040937.14135194</v>
      </c>
      <c r="F19" s="1">
        <f>C3*G18/100</f>
        <v>48283051.962518349</v>
      </c>
      <c r="G19" s="7">
        <f>(E19*100)/B3</f>
        <v>73.804093714135192</v>
      </c>
      <c r="H19" s="1">
        <f t="shared" si="3"/>
        <v>21716948.037481651</v>
      </c>
      <c r="I19" s="1"/>
    </row>
    <row r="20" spans="1:11">
      <c r="A20" s="1"/>
      <c r="B20" s="1"/>
      <c r="C20" s="1"/>
      <c r="D20" s="6">
        <v>17</v>
      </c>
      <c r="E20" s="1">
        <f t="shared" si="2"/>
        <v>789703802.74124658</v>
      </c>
      <c r="F20" s="1">
        <f>C3*G19/100</f>
        <v>51662865.599894635</v>
      </c>
      <c r="G20" s="7">
        <f>(E20*100)/B3</f>
        <v>78.970380274124665</v>
      </c>
      <c r="H20" s="1">
        <f t="shared" si="3"/>
        <v>18337134.400105365</v>
      </c>
      <c r="I20" s="1"/>
    </row>
    <row r="21" spans="1:11">
      <c r="A21" s="1"/>
      <c r="B21" s="1"/>
      <c r="C21" s="1"/>
      <c r="D21" s="6">
        <v>18</v>
      </c>
      <c r="E21" s="1">
        <f>E20+F21</f>
        <v>844983068.93313384</v>
      </c>
      <c r="F21" s="1">
        <f>C3*G20/100</f>
        <v>55279266.191887267</v>
      </c>
      <c r="G21" s="7">
        <f>(E21*100)/B3</f>
        <v>84.498306893313384</v>
      </c>
      <c r="H21" s="1">
        <f t="shared" si="3"/>
        <v>14720733.808112733</v>
      </c>
      <c r="I21" s="1"/>
    </row>
    <row r="22" spans="1:11">
      <c r="A22" s="1"/>
      <c r="B22" s="1"/>
      <c r="C22" s="1"/>
      <c r="D22" s="6">
        <v>19</v>
      </c>
      <c r="E22" s="1">
        <f t="shared" ref="E22:E23" si="4">E21+F22</f>
        <v>904131883.75845325</v>
      </c>
      <c r="F22" s="1">
        <f>C3*G21/100</f>
        <v>59148814.825319365</v>
      </c>
      <c r="G22" s="7">
        <f>(E22*100)/B3</f>
        <v>90.413188375845323</v>
      </c>
      <c r="H22" s="1">
        <f t="shared" ref="H22:H23" si="5">70000000-F22</f>
        <v>10851185.174680635</v>
      </c>
      <c r="I22" s="1"/>
    </row>
    <row r="23" spans="1:11">
      <c r="A23" s="1"/>
      <c r="B23" s="1"/>
      <c r="C23" s="1"/>
      <c r="D23" s="6">
        <v>20</v>
      </c>
      <c r="E23" s="1">
        <f t="shared" si="4"/>
        <v>967421115.62154496</v>
      </c>
      <c r="F23" s="1">
        <f>C3*G22/100</f>
        <v>63289231.86309173</v>
      </c>
      <c r="G23" s="7">
        <f>(E23*100)/B3</f>
        <v>96.742111562154491</v>
      </c>
      <c r="H23" s="1">
        <f t="shared" si="5"/>
        <v>6710768.1369082704</v>
      </c>
      <c r="I23" s="1"/>
    </row>
    <row r="24" spans="1:11">
      <c r="A24" s="1"/>
      <c r="B24" s="1"/>
      <c r="C24" s="1"/>
      <c r="D24" s="1"/>
      <c r="E24" s="1"/>
      <c r="I24" s="1"/>
    </row>
    <row r="25" spans="1:11">
      <c r="A25" s="1"/>
      <c r="B25" s="1"/>
      <c r="C25" s="1"/>
      <c r="D25" s="1"/>
      <c r="E25" s="1"/>
      <c r="F25" s="1">
        <f>SUM(F4:F24)</f>
        <v>717421115.62154484</v>
      </c>
      <c r="G25" s="1"/>
      <c r="H25" s="1">
        <f>SUM(H4:H24)</f>
        <v>682578884.37845504</v>
      </c>
      <c r="I25" s="1"/>
    </row>
    <row r="27" spans="1:11">
      <c r="E27" s="5" t="s">
        <v>2</v>
      </c>
      <c r="F27" s="17">
        <v>750000000</v>
      </c>
      <c r="G27" s="1"/>
      <c r="I27" s="8" t="s">
        <v>16</v>
      </c>
      <c r="J27" s="21" t="s">
        <v>17</v>
      </c>
      <c r="K27" s="21" t="s">
        <v>18</v>
      </c>
    </row>
    <row r="28" spans="1:11">
      <c r="E28" s="5" t="s">
        <v>4</v>
      </c>
      <c r="F28" s="15">
        <v>1400000000</v>
      </c>
      <c r="J28" s="1">
        <f>F29/20</f>
        <v>32500000</v>
      </c>
      <c r="K28" s="3">
        <f>(J28*100)/F27</f>
        <v>4.333333333333333</v>
      </c>
    </row>
    <row r="29" spans="1:11">
      <c r="E29" s="5" t="s">
        <v>3</v>
      </c>
      <c r="F29" s="16">
        <f>F28-F27</f>
        <v>650000000</v>
      </c>
      <c r="G29" s="5" t="s">
        <v>12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1"/>
  <sheetViews>
    <sheetView workbookViewId="0">
      <selection activeCell="E20" sqref="E20"/>
    </sheetView>
  </sheetViews>
  <sheetFormatPr baseColWidth="10" defaultRowHeight="15"/>
  <cols>
    <col min="1" max="1" width="16.140625" bestFit="1" customWidth="1"/>
    <col min="2" max="2" width="12.140625" bestFit="1" customWidth="1"/>
    <col min="3" max="3" width="4.7109375" bestFit="1" customWidth="1"/>
    <col min="4" max="4" width="13.7109375" bestFit="1" customWidth="1"/>
    <col min="5" max="5" width="12.140625" bestFit="1" customWidth="1"/>
    <col min="6" max="6" width="12" bestFit="1" customWidth="1"/>
    <col min="7" max="8" width="12.140625" bestFit="1" customWidth="1"/>
  </cols>
  <sheetData>
    <row r="1" spans="1:8">
      <c r="A1" s="1"/>
      <c r="C1" s="1"/>
      <c r="D1" s="1"/>
      <c r="E1" s="1"/>
      <c r="F1" s="1"/>
      <c r="G1" s="1"/>
      <c r="H1" s="1"/>
    </row>
    <row r="2" spans="1:8">
      <c r="A2" s="1"/>
      <c r="B2" s="8" t="s">
        <v>0</v>
      </c>
      <c r="C2" s="8" t="s">
        <v>8</v>
      </c>
      <c r="D2" s="8" t="s">
        <v>7</v>
      </c>
      <c r="E2" s="8" t="s">
        <v>9</v>
      </c>
      <c r="F2" s="8" t="s">
        <v>6</v>
      </c>
      <c r="G2" s="8" t="s">
        <v>10</v>
      </c>
      <c r="H2" s="8" t="s">
        <v>5</v>
      </c>
    </row>
    <row r="3" spans="1:8">
      <c r="A3" s="1"/>
      <c r="B3" s="1">
        <v>800000000</v>
      </c>
      <c r="C3" s="1"/>
      <c r="D3" s="1">
        <v>250000000</v>
      </c>
      <c r="E3" s="2"/>
      <c r="F3" s="7">
        <v>31.25</v>
      </c>
      <c r="G3" s="1"/>
      <c r="H3" s="1">
        <v>70000000</v>
      </c>
    </row>
    <row r="4" spans="1:8">
      <c r="A4" s="1"/>
      <c r="B4" s="1"/>
      <c r="C4" s="2">
        <v>1</v>
      </c>
      <c r="D4" s="1">
        <f>D3+E4</f>
        <v>271875000</v>
      </c>
      <c r="E4" s="1">
        <f>H3*F3/100</f>
        <v>21875000</v>
      </c>
      <c r="F4" s="7">
        <f>(D4*100)/B3</f>
        <v>33.984375</v>
      </c>
      <c r="G4" s="1">
        <f>70000000-E4</f>
        <v>48125000</v>
      </c>
      <c r="H4" s="1">
        <f>E4+G4</f>
        <v>70000000</v>
      </c>
    </row>
    <row r="5" spans="1:8">
      <c r="A5" s="1"/>
      <c r="B5" s="1"/>
      <c r="C5" s="2">
        <v>2</v>
      </c>
      <c r="D5" s="1">
        <f>D4+E5</f>
        <v>296853515.625</v>
      </c>
      <c r="E5" s="1">
        <f t="shared" ref="E5:E14" si="0">H5*F4/100</f>
        <v>24978515.625</v>
      </c>
      <c r="F5" s="7">
        <f>(D5*100)/B3</f>
        <v>37.106689453125</v>
      </c>
      <c r="G5" s="1">
        <f>H5-E5</f>
        <v>48521484.375</v>
      </c>
      <c r="H5" s="1">
        <f>H4*1.05</f>
        <v>73500000</v>
      </c>
    </row>
    <row r="6" spans="1:8">
      <c r="A6" s="1"/>
      <c r="B6" s="1"/>
      <c r="C6" s="2">
        <v>3</v>
      </c>
      <c r="D6" s="1">
        <f t="shared" ref="D6:D14" si="1">D5+E6</f>
        <v>325490603.21044922</v>
      </c>
      <c r="E6" s="1">
        <f t="shared" si="0"/>
        <v>28637087.585449219</v>
      </c>
      <c r="F6" s="7">
        <f>(D6*100)/B3</f>
        <v>40.686325401306149</v>
      </c>
      <c r="G6" s="1">
        <f>H6-E6</f>
        <v>48537912.414550781</v>
      </c>
      <c r="H6" s="1">
        <f>H5*1.05</f>
        <v>77175000</v>
      </c>
    </row>
    <row r="7" spans="1:8">
      <c r="A7" s="1"/>
      <c r="B7" s="1"/>
      <c r="C7" s="2">
        <v>4</v>
      </c>
      <c r="D7" s="1">
        <f t="shared" si="1"/>
        <v>358460258.42033017</v>
      </c>
      <c r="E7" s="1">
        <f t="shared" si="0"/>
        <v>32969655.209880918</v>
      </c>
      <c r="F7" s="7">
        <f>(D7*100)/B3</f>
        <v>44.807532302541276</v>
      </c>
      <c r="G7" s="1">
        <f t="shared" ref="G7:G14" si="2">H7-E7</f>
        <v>48064094.790119082</v>
      </c>
      <c r="H7" s="1">
        <f t="shared" ref="H7:H14" si="3">H6*1.05</f>
        <v>81033750</v>
      </c>
    </row>
    <row r="8" spans="1:8">
      <c r="A8" s="1"/>
      <c r="B8" s="1"/>
      <c r="C8" s="2">
        <v>5</v>
      </c>
      <c r="D8" s="1">
        <f t="shared" si="1"/>
        <v>396584943.31290126</v>
      </c>
      <c r="E8" s="1">
        <f t="shared" si="0"/>
        <v>38124684.892571069</v>
      </c>
      <c r="F8" s="7">
        <f>(D8*100)/B3</f>
        <v>49.57311791411265</v>
      </c>
      <c r="G8" s="1">
        <f t="shared" si="2"/>
        <v>46960752.607428931</v>
      </c>
      <c r="H8" s="1">
        <f t="shared" si="3"/>
        <v>85085437.5</v>
      </c>
    </row>
    <row r="9" spans="1:8">
      <c r="A9" s="1"/>
      <c r="B9" s="1"/>
      <c r="C9" s="2">
        <v>6</v>
      </c>
      <c r="D9" s="1">
        <f t="shared" si="1"/>
        <v>440873422.78549558</v>
      </c>
      <c r="E9" s="1">
        <f t="shared" si="0"/>
        <v>44288479.472594298</v>
      </c>
      <c r="F9" s="7">
        <f>(D9*100)/B3</f>
        <v>55.109177848186953</v>
      </c>
      <c r="G9" s="1">
        <f t="shared" si="2"/>
        <v>45051229.902405702</v>
      </c>
      <c r="H9" s="1">
        <f t="shared" si="3"/>
        <v>89339709.375</v>
      </c>
    </row>
    <row r="10" spans="1:8">
      <c r="C10" s="2">
        <v>7</v>
      </c>
      <c r="D10" s="1">
        <f t="shared" si="1"/>
        <v>492569521.0804438</v>
      </c>
      <c r="E10" s="1">
        <f t="shared" si="0"/>
        <v>51696098.294948205</v>
      </c>
      <c r="F10" s="7">
        <f>(D10*100)/B3</f>
        <v>61.571190135055474</v>
      </c>
      <c r="G10" s="1">
        <f t="shared" si="2"/>
        <v>42110596.548801795</v>
      </c>
      <c r="H10" s="1">
        <f t="shared" si="3"/>
        <v>93806694.84375</v>
      </c>
    </row>
    <row r="11" spans="1:8">
      <c r="C11" s="2">
        <v>8</v>
      </c>
      <c r="D11" s="1">
        <f t="shared" si="1"/>
        <v>553215314.44418323</v>
      </c>
      <c r="E11" s="1">
        <f t="shared" si="0"/>
        <v>60645793.363739423</v>
      </c>
      <c r="F11" s="7">
        <f>(D11*100)/B3</f>
        <v>69.151914305522894</v>
      </c>
      <c r="G11" s="1">
        <f t="shared" si="2"/>
        <v>37851236.222198077</v>
      </c>
      <c r="H11" s="1">
        <f t="shared" si="3"/>
        <v>98497029.5859375</v>
      </c>
    </row>
    <row r="12" spans="1:8">
      <c r="C12" s="2">
        <v>9</v>
      </c>
      <c r="D12" s="1">
        <f t="shared" si="1"/>
        <v>624733525.01157391</v>
      </c>
      <c r="E12" s="1">
        <f t="shared" si="0"/>
        <v>71518210.56739068</v>
      </c>
      <c r="F12" s="7">
        <f>(D12*100)/B3</f>
        <v>78.091690626446749</v>
      </c>
      <c r="G12" s="1">
        <f t="shared" si="2"/>
        <v>31903670.497843698</v>
      </c>
      <c r="H12" s="1">
        <f t="shared" si="3"/>
        <v>103421881.06523438</v>
      </c>
    </row>
    <row r="13" spans="1:8">
      <c r="C13" s="2">
        <v>10</v>
      </c>
      <c r="D13" s="1">
        <f t="shared" si="1"/>
        <v>709535615.18316412</v>
      </c>
      <c r="E13" s="1">
        <f t="shared" si="0"/>
        <v>84802090.171590269</v>
      </c>
      <c r="F13" s="7">
        <f>(D13*100)/B3</f>
        <v>88.691951897895507</v>
      </c>
      <c r="G13" s="1">
        <f t="shared" si="2"/>
        <v>23790884.946905836</v>
      </c>
      <c r="H13" s="1">
        <f t="shared" si="3"/>
        <v>108592975.11849611</v>
      </c>
    </row>
    <row r="14" spans="1:8">
      <c r="C14" s="2">
        <v>11</v>
      </c>
      <c r="D14" s="1">
        <f t="shared" si="1"/>
        <v>810664505.90258384</v>
      </c>
      <c r="E14" s="1">
        <f t="shared" si="0"/>
        <v>101128890.7194197</v>
      </c>
      <c r="F14" s="7">
        <f>(D14*100)/B3</f>
        <v>101.33306323782297</v>
      </c>
      <c r="G14" s="1">
        <f t="shared" si="2"/>
        <v>12893733.155001208</v>
      </c>
      <c r="H14" s="1">
        <f t="shared" si="3"/>
        <v>114022623.87442091</v>
      </c>
    </row>
    <row r="15" spans="1:8">
      <c r="A15" s="1"/>
      <c r="B15" s="1"/>
      <c r="C15" s="2"/>
      <c r="D15" s="1"/>
      <c r="E15" s="1"/>
      <c r="F15" s="7"/>
      <c r="G15" s="1"/>
      <c r="H15" s="1"/>
    </row>
    <row r="16" spans="1:8">
      <c r="A16" s="1"/>
      <c r="B16" s="1"/>
      <c r="C16" s="2"/>
      <c r="D16" s="1"/>
      <c r="E16" s="1">
        <f>SUM(E4:E15)</f>
        <v>560664505.90258372</v>
      </c>
      <c r="F16" s="2"/>
      <c r="G16" s="1">
        <f>SUM(G4:G15)</f>
        <v>433810595.46025509</v>
      </c>
      <c r="H16" s="1"/>
    </row>
    <row r="17" spans="1:11">
      <c r="A17" s="1"/>
      <c r="B17" s="1"/>
      <c r="C17" s="1"/>
      <c r="D17" s="1"/>
      <c r="E17" s="2"/>
      <c r="F17" s="2"/>
      <c r="G17" s="1"/>
      <c r="H17" s="1"/>
    </row>
    <row r="18" spans="1:11">
      <c r="A18" s="1"/>
      <c r="B18" s="1"/>
      <c r="C18" s="1"/>
      <c r="D18" s="5" t="s">
        <v>2</v>
      </c>
      <c r="E18" s="17">
        <v>550000000</v>
      </c>
      <c r="F18" s="1"/>
      <c r="G18" s="1"/>
      <c r="H18" s="1"/>
      <c r="I18" s="8" t="s">
        <v>16</v>
      </c>
      <c r="J18" s="21" t="s">
        <v>17</v>
      </c>
      <c r="K18" s="21" t="s">
        <v>18</v>
      </c>
    </row>
    <row r="19" spans="1:11">
      <c r="A19" s="1"/>
      <c r="B19" s="1"/>
      <c r="C19" s="1"/>
      <c r="D19" s="5" t="s">
        <v>4</v>
      </c>
      <c r="E19" s="15">
        <f>E16+G16</f>
        <v>994475101.36283875</v>
      </c>
      <c r="G19" s="1"/>
      <c r="H19" s="1"/>
      <c r="J19" s="1">
        <f>E20/C14</f>
        <v>40406827.396621704</v>
      </c>
      <c r="K19" s="3">
        <f>(J19*100)/E18</f>
        <v>7.3466958902948551</v>
      </c>
    </row>
    <row r="20" spans="1:11">
      <c r="A20" s="1"/>
      <c r="B20" s="1"/>
      <c r="C20" s="1"/>
      <c r="D20" s="5" t="s">
        <v>3</v>
      </c>
      <c r="E20" s="16">
        <f>E19-E18</f>
        <v>444475101.36283875</v>
      </c>
      <c r="F20" s="5" t="s">
        <v>13</v>
      </c>
      <c r="G20" s="1"/>
      <c r="H20" s="1"/>
    </row>
    <row r="21" spans="1:11">
      <c r="A21" s="1"/>
      <c r="B21" s="1"/>
      <c r="C21" s="1"/>
      <c r="D21" s="1"/>
      <c r="E21" s="1"/>
      <c r="F21" s="1"/>
      <c r="G21" s="1"/>
      <c r="H21" s="1"/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selection activeCell="E23" sqref="E23"/>
    </sheetView>
  </sheetViews>
  <sheetFormatPr baseColWidth="10" defaultRowHeight="15"/>
  <cols>
    <col min="1" max="1" width="16.140625" bestFit="1" customWidth="1"/>
    <col min="2" max="2" width="13.7109375" bestFit="1" customWidth="1"/>
    <col min="4" max="4" width="13.7109375" bestFit="1" customWidth="1"/>
    <col min="5" max="5" width="14.7109375" bestFit="1" customWidth="1"/>
    <col min="7" max="8" width="12.140625" bestFit="1" customWidth="1"/>
    <col min="9" max="9" width="13.28515625" bestFit="1" customWidth="1"/>
    <col min="10" max="10" width="11.140625" bestFit="1" customWidth="1"/>
    <col min="11" max="11" width="5" bestFit="1" customWidth="1"/>
  </cols>
  <sheetData>
    <row r="1" spans="1:8">
      <c r="A1" s="1"/>
      <c r="C1" s="1"/>
      <c r="D1" s="1"/>
      <c r="E1" s="1"/>
      <c r="F1" s="1"/>
      <c r="G1" s="1"/>
      <c r="H1" s="1"/>
    </row>
    <row r="2" spans="1:8">
      <c r="A2" s="1"/>
      <c r="B2" s="8" t="s">
        <v>0</v>
      </c>
      <c r="C2" s="8" t="s">
        <v>8</v>
      </c>
      <c r="D2" s="8" t="s">
        <v>7</v>
      </c>
      <c r="E2" s="8" t="s">
        <v>9</v>
      </c>
      <c r="F2" s="8" t="s">
        <v>6</v>
      </c>
      <c r="G2" s="8" t="s">
        <v>10</v>
      </c>
      <c r="H2" s="8" t="s">
        <v>5</v>
      </c>
    </row>
    <row r="3" spans="1:8">
      <c r="A3" s="1"/>
      <c r="B3" s="1">
        <v>1000000000</v>
      </c>
      <c r="C3" s="1"/>
      <c r="D3" s="1">
        <v>250000000</v>
      </c>
      <c r="E3" s="2"/>
      <c r="F3" s="3">
        <v>25</v>
      </c>
      <c r="G3" s="1"/>
      <c r="H3" s="1">
        <v>70000000</v>
      </c>
    </row>
    <row r="4" spans="1:8">
      <c r="A4" s="1"/>
      <c r="B4" s="1"/>
      <c r="C4" s="2">
        <v>1</v>
      </c>
      <c r="D4" s="1">
        <f>D3+E4</f>
        <v>267500000</v>
      </c>
      <c r="E4" s="1">
        <f>H3*F3/100</f>
        <v>17500000</v>
      </c>
      <c r="F4" s="3">
        <f>(D4*100)/B3</f>
        <v>26.75</v>
      </c>
      <c r="G4" s="1">
        <f>70000000-E4</f>
        <v>52500000</v>
      </c>
      <c r="H4" s="1">
        <f>E4+G4</f>
        <v>70000000</v>
      </c>
    </row>
    <row r="5" spans="1:8">
      <c r="A5" s="1"/>
      <c r="B5" s="1"/>
      <c r="C5" s="2">
        <v>2</v>
      </c>
      <c r="D5" s="1">
        <f>D4+E5</f>
        <v>287161250</v>
      </c>
      <c r="E5" s="1">
        <f t="shared" ref="E5:E18" si="0">H5*F4/100</f>
        <v>19661250</v>
      </c>
      <c r="F5" s="3">
        <f>(D5*100)/B3</f>
        <v>28.716125000000002</v>
      </c>
      <c r="G5" s="1">
        <f>H5-E5</f>
        <v>53838750</v>
      </c>
      <c r="H5" s="1">
        <f>H4*1.05</f>
        <v>73500000</v>
      </c>
    </row>
    <row r="6" spans="1:8">
      <c r="A6" s="1"/>
      <c r="B6" s="1"/>
      <c r="C6" s="2">
        <v>3</v>
      </c>
      <c r="D6" s="1">
        <f t="shared" ref="D6:D18" si="1">D5+E6</f>
        <v>309322919.46875</v>
      </c>
      <c r="E6" s="1">
        <f t="shared" si="0"/>
        <v>22161669.46875</v>
      </c>
      <c r="F6" s="3">
        <f>(D6*100)/B3</f>
        <v>30.932291946875001</v>
      </c>
      <c r="G6" s="1">
        <f>H6-E6</f>
        <v>55013330.53125</v>
      </c>
      <c r="H6" s="1">
        <f>H5*1.05</f>
        <v>77175000</v>
      </c>
    </row>
    <row r="7" spans="1:8">
      <c r="A7" s="1"/>
      <c r="B7" s="1"/>
      <c r="C7" s="2">
        <v>4</v>
      </c>
      <c r="D7" s="1">
        <f t="shared" si="1"/>
        <v>334388515.5942508</v>
      </c>
      <c r="E7" s="1">
        <f t="shared" si="0"/>
        <v>25065596.125500821</v>
      </c>
      <c r="F7" s="3">
        <f>(D7*100)/B3</f>
        <v>33.438851559425082</v>
      </c>
      <c r="G7" s="1">
        <f t="shared" ref="G7:G18" si="2">H7-E7</f>
        <v>55968153.874499179</v>
      </c>
      <c r="H7" s="1">
        <f t="shared" ref="H7:H18" si="3">H6*1.05</f>
        <v>81033750</v>
      </c>
    </row>
    <row r="8" spans="1:8">
      <c r="A8" s="1"/>
      <c r="B8" s="1"/>
      <c r="C8" s="2">
        <v>5</v>
      </c>
      <c r="D8" s="1">
        <f t="shared" si="1"/>
        <v>362840108.73856318</v>
      </c>
      <c r="E8" s="1">
        <f t="shared" si="0"/>
        <v>28451593.144312404</v>
      </c>
      <c r="F8" s="3">
        <f>(D8*100)/B3</f>
        <v>36.284010873856317</v>
      </c>
      <c r="G8" s="1">
        <f t="shared" si="2"/>
        <v>56633844.355687596</v>
      </c>
      <c r="H8" s="1">
        <f t="shared" si="3"/>
        <v>85085437.5</v>
      </c>
    </row>
    <row r="9" spans="1:8">
      <c r="A9" s="1"/>
      <c r="B9" s="1"/>
      <c r="C9" s="2">
        <v>6</v>
      </c>
      <c r="D9" s="1">
        <f t="shared" si="1"/>
        <v>395256138.6028598</v>
      </c>
      <c r="E9" s="1">
        <f t="shared" si="0"/>
        <v>32416029.86429663</v>
      </c>
      <c r="F9" s="3">
        <f>(D9*100)/B3</f>
        <v>39.525613860285979</v>
      </c>
      <c r="G9" s="1">
        <f t="shared" si="2"/>
        <v>56923679.51070337</v>
      </c>
      <c r="H9" s="1">
        <f t="shared" si="3"/>
        <v>89339709.375</v>
      </c>
    </row>
    <row r="10" spans="1:8">
      <c r="C10" s="2">
        <v>7</v>
      </c>
      <c r="D10" s="1">
        <f t="shared" si="1"/>
        <v>432333810.5818972</v>
      </c>
      <c r="E10" s="1">
        <f t="shared" si="0"/>
        <v>37077671.979037426</v>
      </c>
      <c r="F10" s="3">
        <f>(D10*100)/B3</f>
        <v>43.233381058189721</v>
      </c>
      <c r="G10" s="1">
        <f t="shared" si="2"/>
        <v>56729022.864712574</v>
      </c>
      <c r="H10" s="1">
        <f t="shared" si="3"/>
        <v>93806694.84375</v>
      </c>
    </row>
    <row r="11" spans="1:8">
      <c r="C11" s="2">
        <v>8</v>
      </c>
      <c r="D11" s="1">
        <f t="shared" si="1"/>
        <v>474917406.71378344</v>
      </c>
      <c r="E11" s="1">
        <f t="shared" si="0"/>
        <v>42583596.131886229</v>
      </c>
      <c r="F11" s="3">
        <f>(D11*100)/B3</f>
        <v>47.491740671378345</v>
      </c>
      <c r="G11" s="1">
        <f t="shared" si="2"/>
        <v>55913433.454051271</v>
      </c>
      <c r="H11" s="1">
        <f t="shared" si="3"/>
        <v>98497029.5859375</v>
      </c>
    </row>
    <row r="12" spans="1:8">
      <c r="C12" s="2">
        <v>9</v>
      </c>
      <c r="D12" s="1">
        <f t="shared" si="1"/>
        <v>524034258.26674592</v>
      </c>
      <c r="E12" s="1">
        <f t="shared" si="0"/>
        <v>49116851.552962452</v>
      </c>
      <c r="F12" s="3">
        <f>(D12*100)/B3</f>
        <v>52.403425826674592</v>
      </c>
      <c r="G12" s="1">
        <f t="shared" si="2"/>
        <v>54305029.512271926</v>
      </c>
      <c r="H12" s="1">
        <f t="shared" si="3"/>
        <v>103421881.06523438</v>
      </c>
    </row>
    <row r="13" spans="1:8">
      <c r="C13" s="2">
        <v>10</v>
      </c>
      <c r="D13" s="1">
        <f t="shared" si="1"/>
        <v>580940697.43594623</v>
      </c>
      <c r="E13" s="1">
        <f t="shared" si="0"/>
        <v>56906439.169200309</v>
      </c>
      <c r="F13" s="3">
        <f>(D13*100)/B3</f>
        <v>58.094069743594616</v>
      </c>
      <c r="G13" s="1">
        <f t="shared" si="2"/>
        <v>51686535.949295796</v>
      </c>
      <c r="H13" s="1">
        <f t="shared" si="3"/>
        <v>108592975.11849611</v>
      </c>
    </row>
    <row r="14" spans="1:8">
      <c r="A14" s="1"/>
      <c r="B14" s="1"/>
      <c r="C14" s="2">
        <v>11</v>
      </c>
      <c r="D14" s="1">
        <f t="shared" si="1"/>
        <v>647181080.07302892</v>
      </c>
      <c r="E14" s="1">
        <f t="shared" si="0"/>
        <v>66240382.637082651</v>
      </c>
      <c r="F14" s="3">
        <f>(D14*100)/B3</f>
        <v>64.718108007302888</v>
      </c>
      <c r="G14" s="1">
        <f t="shared" si="2"/>
        <v>47782241.23733826</v>
      </c>
      <c r="H14" s="1">
        <f t="shared" si="3"/>
        <v>114022623.87442091</v>
      </c>
    </row>
    <row r="15" spans="1:8">
      <c r="A15" s="1"/>
      <c r="B15" s="1"/>
      <c r="C15" s="2">
        <v>12</v>
      </c>
      <c r="D15" s="1">
        <f t="shared" si="1"/>
        <v>724664029.18842781</v>
      </c>
      <c r="E15" s="1">
        <f t="shared" si="0"/>
        <v>77482949.115398884</v>
      </c>
      <c r="F15" s="3">
        <f>(D15*100)/B3</f>
        <v>72.466402918842775</v>
      </c>
      <c r="G15" s="1">
        <f t="shared" si="2"/>
        <v>42240805.952743083</v>
      </c>
      <c r="H15" s="1">
        <f t="shared" si="3"/>
        <v>119723755.06814197</v>
      </c>
    </row>
    <row r="16" spans="1:8">
      <c r="A16" s="1"/>
      <c r="B16" s="1"/>
      <c r="C16" s="2">
        <v>13</v>
      </c>
      <c r="D16" s="1">
        <f t="shared" si="1"/>
        <v>815761502.86253846</v>
      </c>
      <c r="E16" s="1">
        <f t="shared" si="0"/>
        <v>91097473.674110621</v>
      </c>
      <c r="F16" s="3">
        <f>(D16*100)/B3</f>
        <v>81.576150286253849</v>
      </c>
      <c r="G16" s="1">
        <f t="shared" si="2"/>
        <v>34612469.147438452</v>
      </c>
      <c r="H16" s="1">
        <f t="shared" si="3"/>
        <v>125709942.82154907</v>
      </c>
    </row>
    <row r="17" spans="1:11">
      <c r="A17" s="1"/>
      <c r="B17" s="1"/>
      <c r="C17" s="2">
        <v>14</v>
      </c>
      <c r="D17" s="1">
        <f t="shared" si="1"/>
        <v>923438301.33745265</v>
      </c>
      <c r="E17" s="1">
        <f t="shared" si="0"/>
        <v>107676798.47491419</v>
      </c>
      <c r="F17" s="3">
        <f>(D17*100)/B3</f>
        <v>92.343830133745271</v>
      </c>
      <c r="G17" s="1">
        <f t="shared" si="2"/>
        <v>24318641.487712339</v>
      </c>
      <c r="H17" s="1">
        <f t="shared" si="3"/>
        <v>131995439.96262653</v>
      </c>
    </row>
    <row r="18" spans="1:11">
      <c r="A18" s="1"/>
      <c r="B18" s="1"/>
      <c r="C18" s="2">
        <v>15</v>
      </c>
      <c r="D18" s="1">
        <f t="shared" si="1"/>
        <v>1051422428.4439991</v>
      </c>
      <c r="E18" s="1">
        <f t="shared" si="0"/>
        <v>127984127.10654645</v>
      </c>
      <c r="F18" s="3">
        <f>(D18*100)/B3</f>
        <v>105.1422428443999</v>
      </c>
      <c r="G18" s="1">
        <f t="shared" si="2"/>
        <v>10611084.854211405</v>
      </c>
      <c r="H18" s="1">
        <f t="shared" si="3"/>
        <v>138595211.96075785</v>
      </c>
    </row>
    <row r="19" spans="1:11">
      <c r="A19" s="1"/>
      <c r="B19" s="1"/>
      <c r="C19" s="2"/>
      <c r="D19" s="1"/>
      <c r="E19" s="4"/>
      <c r="F19" s="3"/>
      <c r="G19" s="1"/>
      <c r="H19" s="1"/>
    </row>
    <row r="20" spans="1:11">
      <c r="A20" s="1"/>
      <c r="B20" s="1"/>
      <c r="C20" s="1"/>
      <c r="D20" s="1"/>
      <c r="E20" s="1">
        <f>SUM(E4:E19)</f>
        <v>801422428.44399893</v>
      </c>
      <c r="F20" s="3"/>
      <c r="G20" s="1">
        <f>SUM(G4:G19)</f>
        <v>709077022.73191535</v>
      </c>
      <c r="H20" s="1"/>
    </row>
    <row r="21" spans="1:11">
      <c r="A21" s="1"/>
      <c r="B21" s="1"/>
      <c r="C21" s="1"/>
      <c r="D21" s="1"/>
      <c r="E21" s="2"/>
      <c r="F21" s="3"/>
      <c r="G21" s="1"/>
      <c r="H21" s="1"/>
    </row>
    <row r="22" spans="1:11">
      <c r="A22" s="1"/>
      <c r="B22" s="1"/>
      <c r="C22" s="1"/>
      <c r="D22" s="5" t="s">
        <v>2</v>
      </c>
      <c r="E22" s="18">
        <v>750000000</v>
      </c>
      <c r="F22" s="1"/>
      <c r="G22" s="1"/>
      <c r="H22" s="1"/>
      <c r="I22" s="8" t="s">
        <v>16</v>
      </c>
      <c r="J22" s="21" t="s">
        <v>17</v>
      </c>
      <c r="K22" s="21" t="s">
        <v>18</v>
      </c>
    </row>
    <row r="23" spans="1:11">
      <c r="A23" s="1"/>
      <c r="B23" s="1"/>
      <c r="C23" s="1"/>
      <c r="D23" s="5" t="s">
        <v>4</v>
      </c>
      <c r="E23" s="15">
        <v>1510000000</v>
      </c>
      <c r="H23" s="1"/>
      <c r="J23" s="1">
        <f>E24/C18</f>
        <v>50666666.666666664</v>
      </c>
      <c r="K23" s="19">
        <f>(J23*100)/E22</f>
        <v>6.7555555555555546</v>
      </c>
    </row>
    <row r="24" spans="1:11">
      <c r="A24" s="1"/>
      <c r="B24" s="1"/>
      <c r="C24" s="1"/>
      <c r="D24" s="5" t="s">
        <v>3</v>
      </c>
      <c r="E24" s="16">
        <f>E23-E22</f>
        <v>760000000</v>
      </c>
      <c r="F24" s="5" t="s">
        <v>14</v>
      </c>
      <c r="G24" s="1"/>
      <c r="H24" s="1"/>
    </row>
    <row r="25" spans="1:11">
      <c r="A25" s="1"/>
      <c r="B25" s="1"/>
      <c r="C25" s="1"/>
      <c r="D25" s="1"/>
      <c r="E25" s="1"/>
      <c r="F25" s="2"/>
      <c r="G25" s="1"/>
      <c r="H25" s="1"/>
    </row>
  </sheetData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D2:E30"/>
  <sheetViews>
    <sheetView workbookViewId="0">
      <selection activeCell="B2" sqref="B2"/>
    </sheetView>
  </sheetViews>
  <sheetFormatPr baseColWidth="10" defaultRowHeight="15"/>
  <cols>
    <col min="4" max="4" width="10.7109375" bestFit="1" customWidth="1"/>
    <col min="5" max="5" width="7" bestFit="1" customWidth="1"/>
  </cols>
  <sheetData>
    <row r="2" spans="4:5">
      <c r="D2" s="21" t="s">
        <v>19</v>
      </c>
      <c r="E2" s="21" t="s">
        <v>1</v>
      </c>
    </row>
    <row r="3" spans="4:5">
      <c r="D3" s="23">
        <v>2000</v>
      </c>
      <c r="E3" s="26">
        <v>8.75</v>
      </c>
    </row>
    <row r="4" spans="4:5">
      <c r="D4" s="23">
        <v>2001</v>
      </c>
      <c r="E4" s="27">
        <v>7.65</v>
      </c>
    </row>
    <row r="5" spans="4:5">
      <c r="D5" s="23">
        <v>2002</v>
      </c>
      <c r="E5" s="27">
        <v>6.99</v>
      </c>
    </row>
    <row r="6" spans="4:5">
      <c r="D6" s="23">
        <v>2003</v>
      </c>
      <c r="E6" s="27">
        <v>6.49</v>
      </c>
    </row>
    <row r="7" spans="4:5">
      <c r="D7" s="23">
        <v>2004</v>
      </c>
      <c r="E7" s="27">
        <v>5.5</v>
      </c>
    </row>
    <row r="8" spans="4:5">
      <c r="D8" s="23">
        <v>2005</v>
      </c>
      <c r="E8" s="27">
        <v>4.8499999999999996</v>
      </c>
    </row>
    <row r="9" spans="4:5">
      <c r="D9" s="23">
        <v>2006</v>
      </c>
      <c r="E9" s="27">
        <v>4.4800000000000004</v>
      </c>
    </row>
    <row r="10" spans="4:5">
      <c r="D10" s="23">
        <v>2007</v>
      </c>
      <c r="E10" s="27">
        <v>5.69</v>
      </c>
    </row>
    <row r="11" spans="4:5">
      <c r="D11" s="23">
        <v>2008</v>
      </c>
      <c r="E11" s="27">
        <v>7.67</v>
      </c>
    </row>
    <row r="12" spans="4:5">
      <c r="D12" s="23">
        <v>2009</v>
      </c>
      <c r="E12" s="27">
        <v>2</v>
      </c>
    </row>
    <row r="13" spans="4:5">
      <c r="D13" s="23">
        <v>2010</v>
      </c>
      <c r="E13" s="27">
        <v>3.17</v>
      </c>
    </row>
    <row r="14" spans="4:5">
      <c r="D14" s="23">
        <v>2011</v>
      </c>
      <c r="E14" s="27">
        <v>3.73</v>
      </c>
    </row>
    <row r="15" spans="4:5">
      <c r="D15" s="23">
        <v>2012</v>
      </c>
      <c r="E15" s="27">
        <v>2.44</v>
      </c>
    </row>
    <row r="16" spans="4:5">
      <c r="D16" s="23">
        <v>2013</v>
      </c>
      <c r="E16" s="27">
        <v>1.94</v>
      </c>
    </row>
    <row r="17" spans="4:5">
      <c r="D17" s="23">
        <v>2014</v>
      </c>
      <c r="E17" s="27">
        <v>3.66</v>
      </c>
    </row>
    <row r="18" spans="4:5">
      <c r="D18" s="23">
        <v>2015</v>
      </c>
      <c r="E18" s="27">
        <v>6.77</v>
      </c>
    </row>
    <row r="19" spans="4:5">
      <c r="D19" s="23">
        <v>2016</v>
      </c>
      <c r="E19" s="27">
        <v>5.75</v>
      </c>
    </row>
    <row r="20" spans="4:5">
      <c r="D20" s="23">
        <v>2017</v>
      </c>
      <c r="E20" s="27">
        <v>4.09</v>
      </c>
    </row>
    <row r="21" spans="4:5">
      <c r="D21" s="23">
        <v>2018</v>
      </c>
      <c r="E21" s="27">
        <v>3.18</v>
      </c>
    </row>
    <row r="22" spans="4:5">
      <c r="D22" s="23">
        <v>2019</v>
      </c>
      <c r="E22" s="27">
        <v>3.8</v>
      </c>
    </row>
    <row r="23" spans="4:5">
      <c r="D23" s="23">
        <v>2020</v>
      </c>
      <c r="E23" s="27">
        <v>1.61</v>
      </c>
    </row>
    <row r="24" spans="4:5">
      <c r="D24" s="23">
        <v>2021</v>
      </c>
      <c r="E24" s="27">
        <v>5.62</v>
      </c>
    </row>
    <row r="25" spans="4:5">
      <c r="D25" s="23">
        <v>2022</v>
      </c>
      <c r="E25" s="27">
        <v>13.12</v>
      </c>
    </row>
    <row r="26" spans="4:5">
      <c r="D26" s="23">
        <v>2023</v>
      </c>
      <c r="E26" s="27">
        <v>9.2799999999999994</v>
      </c>
    </row>
    <row r="27" spans="4:5">
      <c r="D27" s="23">
        <v>2024</v>
      </c>
      <c r="E27" s="27">
        <v>5.2</v>
      </c>
    </row>
    <row r="28" spans="4:5">
      <c r="D28" s="25"/>
      <c r="E28" s="24"/>
    </row>
    <row r="29" spans="4:5">
      <c r="D29" s="22"/>
      <c r="E29" s="3">
        <f>SUM(E3:E28)</f>
        <v>133.43</v>
      </c>
    </row>
    <row r="30" spans="4:5">
      <c r="D30" s="20" t="s">
        <v>20</v>
      </c>
      <c r="E30" s="3">
        <f>E29/25</f>
        <v>5.3372000000000002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J24" sqref="J24"/>
    </sheetView>
  </sheetViews>
  <sheetFormatPr baseColWidth="10" defaultRowHeight="15"/>
  <cols>
    <col min="1" max="1" width="16.140625" bestFit="1" customWidth="1"/>
    <col min="2" max="2" width="12.140625" bestFit="1" customWidth="1"/>
    <col min="3" max="3" width="4.7109375" bestFit="1" customWidth="1"/>
    <col min="4" max="5" width="13.7109375" bestFit="1" customWidth="1"/>
    <col min="6" max="6" width="12" bestFit="1" customWidth="1"/>
    <col min="7" max="7" width="12.85546875" bestFit="1" customWidth="1"/>
    <col min="8" max="8" width="12.140625" bestFit="1" customWidth="1"/>
    <col min="9" max="9" width="13.28515625" bestFit="1" customWidth="1"/>
    <col min="10" max="10" width="11.85546875" bestFit="1" customWidth="1"/>
  </cols>
  <sheetData>
    <row r="1" spans="1:8">
      <c r="A1" s="1"/>
      <c r="C1" s="1"/>
      <c r="D1" s="1"/>
      <c r="E1" s="1"/>
      <c r="F1" s="1"/>
      <c r="G1" s="1"/>
      <c r="H1" s="1"/>
    </row>
    <row r="2" spans="1:8">
      <c r="A2" s="1"/>
      <c r="B2" s="8" t="s">
        <v>0</v>
      </c>
      <c r="C2" s="8" t="s">
        <v>8</v>
      </c>
      <c r="D2" s="8" t="s">
        <v>7</v>
      </c>
      <c r="E2" s="8" t="s">
        <v>9</v>
      </c>
      <c r="F2" s="8" t="s">
        <v>6</v>
      </c>
      <c r="G2" s="8" t="s">
        <v>10</v>
      </c>
      <c r="H2" s="8" t="s">
        <v>5</v>
      </c>
    </row>
    <row r="3" spans="1:8">
      <c r="A3" s="1"/>
      <c r="B3" s="28">
        <v>600000000</v>
      </c>
      <c r="C3" s="1"/>
      <c r="D3" s="28">
        <v>300000000</v>
      </c>
      <c r="E3" s="2"/>
      <c r="F3" s="7">
        <f>(D3*100)/B3</f>
        <v>50</v>
      </c>
      <c r="G3" s="1"/>
      <c r="H3" s="28">
        <v>30000000</v>
      </c>
    </row>
    <row r="4" spans="1:8">
      <c r="A4" s="1"/>
      <c r="B4" s="1"/>
      <c r="C4" s="2">
        <v>1</v>
      </c>
      <c r="D4" s="1">
        <f>D3+E4</f>
        <v>315000000</v>
      </c>
      <c r="E4" s="1">
        <f>H3*F3/100</f>
        <v>15000000</v>
      </c>
      <c r="F4" s="7">
        <f>(D4*100)/B3</f>
        <v>52.5</v>
      </c>
      <c r="G4" s="1">
        <f>H3-E4</f>
        <v>15000000</v>
      </c>
      <c r="H4" s="1">
        <f>E4+G4</f>
        <v>30000000</v>
      </c>
    </row>
    <row r="5" spans="1:8">
      <c r="A5" s="1"/>
      <c r="B5" s="1"/>
      <c r="C5" s="2">
        <v>2</v>
      </c>
      <c r="D5" s="1">
        <f>D4+E5</f>
        <v>331537500</v>
      </c>
      <c r="E5" s="1">
        <f t="shared" ref="E5:E19" si="0">H5*F4/100</f>
        <v>16537500</v>
      </c>
      <c r="F5" s="7">
        <f>(D5*100)/B3</f>
        <v>55.256250000000001</v>
      </c>
      <c r="G5" s="1">
        <f>H5-E5</f>
        <v>14962500</v>
      </c>
      <c r="H5" s="1">
        <f>H4*1.05</f>
        <v>31500000</v>
      </c>
    </row>
    <row r="6" spans="1:8">
      <c r="A6" s="1"/>
      <c r="B6" s="1"/>
      <c r="C6" s="2">
        <v>3</v>
      </c>
      <c r="D6" s="1">
        <f t="shared" ref="D6:D19" si="1">D5+E6</f>
        <v>349813504.6875</v>
      </c>
      <c r="E6" s="1">
        <f t="shared" si="0"/>
        <v>18276004.6875</v>
      </c>
      <c r="F6" s="7">
        <f>(D6*100)/B3</f>
        <v>58.302250781250002</v>
      </c>
      <c r="G6" s="1">
        <f>H6-E6</f>
        <v>14798995.3125</v>
      </c>
      <c r="H6" s="1">
        <f>H5*1.05</f>
        <v>33075000</v>
      </c>
    </row>
    <row r="7" spans="1:8">
      <c r="A7" s="1"/>
      <c r="B7" s="1"/>
      <c r="C7" s="2">
        <v>4</v>
      </c>
      <c r="D7" s="1">
        <f t="shared" si="1"/>
        <v>370061147.60569334</v>
      </c>
      <c r="E7" s="1">
        <f t="shared" si="0"/>
        <v>20247642.918193359</v>
      </c>
      <c r="F7" s="7">
        <f>(D7*100)/B3</f>
        <v>61.676857934282225</v>
      </c>
      <c r="G7" s="1">
        <f t="shared" ref="G7:G19" si="2">H7-E7</f>
        <v>14481107.081806641</v>
      </c>
      <c r="H7" s="1">
        <f t="shared" ref="H7:H19" si="3">H6*1.05</f>
        <v>34728750</v>
      </c>
    </row>
    <row r="8" spans="1:8">
      <c r="A8" s="1"/>
      <c r="B8" s="1"/>
      <c r="C8" s="2">
        <v>5</v>
      </c>
      <c r="D8" s="1">
        <f t="shared" si="1"/>
        <v>392551729.495538</v>
      </c>
      <c r="E8" s="1">
        <f t="shared" si="0"/>
        <v>22490581.889844641</v>
      </c>
      <c r="F8" s="7">
        <f>(D8*100)/B3</f>
        <v>65.42528824925634</v>
      </c>
      <c r="G8" s="1">
        <f t="shared" si="2"/>
        <v>13974605.610155359</v>
      </c>
      <c r="H8" s="1">
        <f t="shared" si="3"/>
        <v>36465187.5</v>
      </c>
    </row>
    <row r="9" spans="1:8">
      <c r="A9" s="1"/>
      <c r="B9" s="1"/>
      <c r="C9" s="2">
        <v>6</v>
      </c>
      <c r="D9" s="1">
        <f t="shared" si="1"/>
        <v>417602056.22967011</v>
      </c>
      <c r="E9" s="1">
        <f t="shared" si="0"/>
        <v>25050326.734132133</v>
      </c>
      <c r="F9" s="7">
        <f>(D9*100)/B3</f>
        <v>69.600342704945021</v>
      </c>
      <c r="G9" s="1">
        <f t="shared" si="2"/>
        <v>13238120.140867867</v>
      </c>
      <c r="H9" s="1">
        <f t="shared" si="3"/>
        <v>38288446.875</v>
      </c>
    </row>
    <row r="10" spans="1:8">
      <c r="C10" s="2">
        <v>7</v>
      </c>
      <c r="D10" s="1">
        <f t="shared" si="1"/>
        <v>445583390.98314095</v>
      </c>
      <c r="E10" s="1">
        <f t="shared" si="0"/>
        <v>27981334.753470853</v>
      </c>
      <c r="F10" s="7">
        <f>(D10*100)/B3</f>
        <v>74.263898497190155</v>
      </c>
      <c r="G10" s="1">
        <f t="shared" si="2"/>
        <v>12221534.465279147</v>
      </c>
      <c r="H10" s="1">
        <f t="shared" si="3"/>
        <v>40202869.21875</v>
      </c>
    </row>
    <row r="11" spans="1:8">
      <c r="C11" s="2">
        <v>8</v>
      </c>
      <c r="D11" s="1">
        <f t="shared" si="1"/>
        <v>476932419.87219006</v>
      </c>
      <c r="E11" s="1">
        <f t="shared" si="0"/>
        <v>31349028.889049135</v>
      </c>
      <c r="F11" s="7">
        <f>(D11*100)/B3</f>
        <v>79.488736645365009</v>
      </c>
      <c r="G11" s="1">
        <f t="shared" si="2"/>
        <v>10863983.790638365</v>
      </c>
      <c r="H11" s="1">
        <f t="shared" si="3"/>
        <v>42213012.6796875</v>
      </c>
    </row>
    <row r="12" spans="1:8">
      <c r="C12" s="2">
        <v>9</v>
      </c>
      <c r="D12" s="1">
        <f t="shared" si="1"/>
        <v>512164739.87517297</v>
      </c>
      <c r="E12" s="1">
        <f t="shared" si="0"/>
        <v>35232320.002982907</v>
      </c>
      <c r="F12" s="7">
        <f>(D12*100)/B3</f>
        <v>85.360789979195488</v>
      </c>
      <c r="G12" s="1">
        <f t="shared" si="2"/>
        <v>9091343.3106889725</v>
      </c>
      <c r="H12" s="1">
        <f t="shared" si="3"/>
        <v>44323663.313671879</v>
      </c>
    </row>
    <row r="13" spans="1:8">
      <c r="C13" s="2">
        <v>10</v>
      </c>
      <c r="D13" s="1">
        <f t="shared" si="1"/>
        <v>551891520.48505557</v>
      </c>
      <c r="E13" s="1">
        <f t="shared" si="0"/>
        <v>39726780.609882638</v>
      </c>
      <c r="F13" s="7">
        <f>(D13*100)/B3</f>
        <v>91.981920080842585</v>
      </c>
      <c r="G13" s="1">
        <f t="shared" si="2"/>
        <v>6813065.8694728389</v>
      </c>
      <c r="H13" s="1">
        <f t="shared" si="3"/>
        <v>46539846.479355477</v>
      </c>
    </row>
    <row r="14" spans="1:8">
      <c r="C14" s="2">
        <v>11</v>
      </c>
      <c r="D14" s="1">
        <f t="shared" si="1"/>
        <v>596840177.09916258</v>
      </c>
      <c r="E14" s="1">
        <f t="shared" si="0"/>
        <v>44948656.614106968</v>
      </c>
      <c r="F14" s="7">
        <f>(D14*100)/B3</f>
        <v>99.473362849860436</v>
      </c>
      <c r="G14" s="1">
        <f t="shared" si="2"/>
        <v>3918182.1892162859</v>
      </c>
      <c r="H14" s="1">
        <f t="shared" si="3"/>
        <v>48866838.803323254</v>
      </c>
    </row>
    <row r="15" spans="1:8">
      <c r="C15" s="2">
        <v>12</v>
      </c>
      <c r="D15" s="1">
        <f t="shared" si="1"/>
        <v>647880139.36905301</v>
      </c>
      <c r="E15" s="1">
        <f t="shared" si="0"/>
        <v>51039962.26989045</v>
      </c>
      <c r="F15" s="7">
        <f>(D15*100)/B3</f>
        <v>107.98002322817551</v>
      </c>
      <c r="G15" s="1">
        <f t="shared" si="2"/>
        <v>270218.47359897196</v>
      </c>
      <c r="H15" s="1">
        <f t="shared" si="3"/>
        <v>51310180.743489422</v>
      </c>
    </row>
    <row r="16" spans="1:8">
      <c r="C16" s="2">
        <v>13</v>
      </c>
      <c r="D16" s="1">
        <f t="shared" si="1"/>
        <v>706055121.70855367</v>
      </c>
      <c r="E16" s="1">
        <f t="shared" si="0"/>
        <v>58174982.339500658</v>
      </c>
      <c r="F16" s="7">
        <f>(D16*100)/B3</f>
        <v>117.67585361809228</v>
      </c>
      <c r="G16" s="1">
        <f t="shared" si="2"/>
        <v>-4299292.5588367656</v>
      </c>
      <c r="H16" s="1">
        <f t="shared" si="3"/>
        <v>53875689.780663893</v>
      </c>
    </row>
    <row r="17" spans="1:11">
      <c r="C17" s="2">
        <v>14</v>
      </c>
      <c r="D17" s="1">
        <f t="shared" si="1"/>
        <v>772623733.4426868</v>
      </c>
      <c r="E17" s="1">
        <f t="shared" si="0"/>
        <v>66568611.734133132</v>
      </c>
      <c r="F17" s="7">
        <f>(D17*100)/B3</f>
        <v>128.77062224044781</v>
      </c>
      <c r="G17" s="1">
        <f t="shared" si="2"/>
        <v>-9999137.4644360393</v>
      </c>
      <c r="H17" s="1">
        <f t="shared" si="3"/>
        <v>56569474.269697092</v>
      </c>
    </row>
    <row r="18" spans="1:11">
      <c r="C18" s="2">
        <v>15</v>
      </c>
      <c r="D18" s="1">
        <f t="shared" si="1"/>
        <v>849110840.65868771</v>
      </c>
      <c r="E18" s="1">
        <f t="shared" si="0"/>
        <v>76487107.216000915</v>
      </c>
      <c r="F18" s="7">
        <f>(D18*100)/B3</f>
        <v>141.51847344311463</v>
      </c>
      <c r="G18" s="1">
        <f t="shared" si="2"/>
        <v>-17089159.232818969</v>
      </c>
      <c r="H18" s="1">
        <f t="shared" si="3"/>
        <v>59397947.983181946</v>
      </c>
    </row>
    <row r="19" spans="1:11">
      <c r="C19" s="2">
        <v>16</v>
      </c>
      <c r="D19" s="1">
        <f t="shared" si="1"/>
        <v>937372863.36313879</v>
      </c>
      <c r="E19" s="1">
        <f t="shared" si="0"/>
        <v>88262022.704451099</v>
      </c>
      <c r="F19" s="7">
        <f>(D19*100)/B3</f>
        <v>156.22881056052313</v>
      </c>
      <c r="G19" s="1">
        <f t="shared" si="2"/>
        <v>-25894177.322110049</v>
      </c>
      <c r="H19" s="1">
        <f t="shared" si="3"/>
        <v>62367845.38234105</v>
      </c>
    </row>
    <row r="20" spans="1:11">
      <c r="A20" s="1"/>
      <c r="B20" s="1"/>
      <c r="C20" s="2"/>
      <c r="D20" s="1"/>
      <c r="E20" s="1"/>
      <c r="F20" s="7"/>
      <c r="G20" s="1"/>
      <c r="H20" s="1"/>
    </row>
    <row r="21" spans="1:11">
      <c r="A21" s="1"/>
      <c r="B21" s="1"/>
      <c r="C21" s="2"/>
      <c r="D21" s="1"/>
      <c r="E21" s="1">
        <f>SUM(E4:E20)</f>
        <v>637372863.36313891</v>
      </c>
      <c r="F21" s="2"/>
      <c r="G21" s="1">
        <f>SUM(G4:G20)</f>
        <v>72351889.666022599</v>
      </c>
      <c r="H21" s="1"/>
    </row>
    <row r="22" spans="1:11">
      <c r="A22" s="1"/>
      <c r="B22" s="1"/>
      <c r="C22" s="1"/>
      <c r="D22" s="1"/>
      <c r="E22" s="2"/>
      <c r="F22" s="2"/>
      <c r="G22" s="1"/>
      <c r="H22" s="1"/>
    </row>
    <row r="23" spans="1:11">
      <c r="A23" s="1"/>
      <c r="B23" s="1"/>
      <c r="C23" s="1"/>
      <c r="D23" s="5" t="s">
        <v>2</v>
      </c>
      <c r="E23" s="17">
        <f>B3-D3</f>
        <v>300000000</v>
      </c>
      <c r="F23" s="1"/>
      <c r="G23" s="1"/>
      <c r="H23" s="1"/>
      <c r="I23" s="8" t="s">
        <v>16</v>
      </c>
      <c r="J23" s="21" t="s">
        <v>17</v>
      </c>
      <c r="K23" s="21" t="s">
        <v>18</v>
      </c>
    </row>
    <row r="24" spans="1:11">
      <c r="A24" s="1"/>
      <c r="B24" s="1"/>
      <c r="C24" s="1"/>
      <c r="D24" s="5" t="s">
        <v>4</v>
      </c>
      <c r="E24" s="15">
        <f>E21+G21</f>
        <v>709724753.02916145</v>
      </c>
      <c r="G24" s="1"/>
      <c r="H24" s="1"/>
      <c r="J24" s="1">
        <f>E25/C14</f>
        <v>37247704.820832856</v>
      </c>
      <c r="K24" s="3">
        <f>(J24*100)/E23</f>
        <v>12.415901606944287</v>
      </c>
    </row>
    <row r="25" spans="1:11">
      <c r="A25" s="1"/>
      <c r="B25" s="1"/>
      <c r="C25" s="1"/>
      <c r="D25" s="5" t="s">
        <v>3</v>
      </c>
      <c r="E25" s="16">
        <f>E24-E23</f>
        <v>409724753.02916145</v>
      </c>
      <c r="F25" s="5" t="s">
        <v>13</v>
      </c>
      <c r="G25" s="1"/>
      <c r="H25" s="1"/>
    </row>
    <row r="26" spans="1:11">
      <c r="A26" s="1"/>
      <c r="B26" s="1"/>
      <c r="C26" s="1"/>
      <c r="D26" s="1"/>
      <c r="E26" s="1"/>
      <c r="F26" s="1"/>
      <c r="G26" s="1"/>
      <c r="H26" s="1"/>
    </row>
  </sheetData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K25"/>
  <sheetViews>
    <sheetView workbookViewId="0">
      <selection activeCell="I17" sqref="I17"/>
    </sheetView>
  </sheetViews>
  <sheetFormatPr baseColWidth="10" defaultRowHeight="15"/>
  <cols>
    <col min="1" max="1" width="16.140625" bestFit="1" customWidth="1"/>
    <col min="2" max="2" width="13.7109375" bestFit="1" customWidth="1"/>
    <col min="4" max="4" width="48.85546875" bestFit="1" customWidth="1"/>
    <col min="5" max="5" width="14.7109375" bestFit="1" customWidth="1"/>
    <col min="7" max="7" width="12.85546875" bestFit="1" customWidth="1"/>
    <col min="8" max="8" width="12.140625" bestFit="1" customWidth="1"/>
    <col min="9" max="9" width="13.28515625" bestFit="1" customWidth="1"/>
    <col min="10" max="10" width="11.140625" bestFit="1" customWidth="1"/>
    <col min="11" max="11" width="5" bestFit="1" customWidth="1"/>
  </cols>
  <sheetData>
    <row r="1" spans="1:8">
      <c r="A1" s="1"/>
      <c r="C1" s="1"/>
      <c r="D1" s="1"/>
      <c r="E1" s="1"/>
      <c r="F1" s="1"/>
      <c r="G1" s="1"/>
      <c r="H1" s="1"/>
    </row>
    <row r="2" spans="1:8">
      <c r="A2" s="1"/>
      <c r="B2" s="8" t="s">
        <v>0</v>
      </c>
      <c r="C2" s="8" t="s">
        <v>8</v>
      </c>
      <c r="D2" s="8" t="s">
        <v>7</v>
      </c>
      <c r="E2" s="8" t="s">
        <v>9</v>
      </c>
      <c r="F2" s="8" t="s">
        <v>6</v>
      </c>
      <c r="G2" s="8" t="s">
        <v>10</v>
      </c>
      <c r="H2" s="8" t="s">
        <v>5</v>
      </c>
    </row>
    <row r="3" spans="1:8">
      <c r="A3" s="1"/>
      <c r="B3" s="1">
        <v>400000000</v>
      </c>
      <c r="C3" s="1"/>
      <c r="D3" s="1">
        <v>250000000</v>
      </c>
      <c r="E3" s="2"/>
      <c r="F3" s="3">
        <v>62.5</v>
      </c>
      <c r="G3" s="1"/>
      <c r="H3" s="1">
        <v>33000000</v>
      </c>
    </row>
    <row r="4" spans="1:8">
      <c r="A4" s="1"/>
      <c r="B4" s="1"/>
      <c r="C4" s="2">
        <v>1</v>
      </c>
      <c r="D4" s="1">
        <f>D3+E4</f>
        <v>270625000</v>
      </c>
      <c r="E4" s="1">
        <f>H3*F3/100</f>
        <v>20625000</v>
      </c>
      <c r="F4" s="3">
        <f>(D4*100)/B3</f>
        <v>67.65625</v>
      </c>
      <c r="G4" s="1">
        <f>H3-E4</f>
        <v>12375000</v>
      </c>
      <c r="H4" s="1">
        <f>H3*1.05</f>
        <v>34650000</v>
      </c>
    </row>
    <row r="5" spans="1:8">
      <c r="A5" s="1"/>
      <c r="B5" s="1"/>
      <c r="C5" s="2">
        <v>2</v>
      </c>
      <c r="D5" s="1">
        <f>D4+E5</f>
        <v>295240035.15625</v>
      </c>
      <c r="E5" s="1">
        <f t="shared" ref="E5:E18" si="0">H5*F4/100</f>
        <v>24615035.15625</v>
      </c>
      <c r="F5" s="3">
        <f>(D5*100)/B3</f>
        <v>73.810008789062493</v>
      </c>
      <c r="G5" s="1">
        <f>H5-E5</f>
        <v>11767464.84375</v>
      </c>
      <c r="H5" s="1">
        <f>H4*1.05</f>
        <v>36382500</v>
      </c>
    </row>
    <row r="6" spans="1:8">
      <c r="A6" s="1"/>
      <c r="B6" s="1"/>
      <c r="C6" s="2">
        <v>3</v>
      </c>
      <c r="D6" s="1">
        <f t="shared" ref="D6:D18" si="1">D5+E6</f>
        <v>323436657.92631471</v>
      </c>
      <c r="E6" s="1">
        <f t="shared" si="0"/>
        <v>28196622.770064693</v>
      </c>
      <c r="F6" s="3">
        <f>(D6*100)/B3</f>
        <v>80.859164481578674</v>
      </c>
      <c r="G6" s="1">
        <f>H6-E6</f>
        <v>10005002.229935307</v>
      </c>
      <c r="H6" s="1">
        <f>H5*1.05</f>
        <v>38201625</v>
      </c>
    </row>
    <row r="7" spans="1:8">
      <c r="A7" s="1"/>
      <c r="B7" s="1"/>
      <c r="C7" s="2">
        <v>4</v>
      </c>
      <c r="D7" s="1">
        <f t="shared" si="1"/>
        <v>355870648.4593699</v>
      </c>
      <c r="E7" s="1">
        <f t="shared" si="0"/>
        <v>32433990.533055171</v>
      </c>
      <c r="F7" s="3">
        <f>(D7*100)/B3</f>
        <v>88.967662114842469</v>
      </c>
      <c r="G7" s="1">
        <f t="shared" ref="G7:G18" si="2">H7-E7</f>
        <v>7677715.7169448286</v>
      </c>
      <c r="H7" s="1">
        <f t="shared" ref="H7:H18" si="3">H6*1.05</f>
        <v>40111706.25</v>
      </c>
    </row>
    <row r="8" spans="1:8">
      <c r="A8" s="1"/>
      <c r="B8" s="28"/>
      <c r="C8" s="29">
        <v>5</v>
      </c>
      <c r="D8" s="28">
        <f t="shared" si="1"/>
        <v>393341418.10861796</v>
      </c>
      <c r="E8" s="28">
        <f t="shared" si="0"/>
        <v>37470769.649248056</v>
      </c>
      <c r="F8" s="30">
        <f>(D8*100)/B3</f>
        <v>98.335354527154479</v>
      </c>
      <c r="G8" s="28">
        <f t="shared" si="2"/>
        <v>4646521.9132519439</v>
      </c>
      <c r="H8" s="28">
        <f t="shared" si="3"/>
        <v>42117291.5625</v>
      </c>
    </row>
    <row r="9" spans="1:8">
      <c r="A9" s="1"/>
      <c r="B9" s="1"/>
      <c r="C9" s="2">
        <v>6</v>
      </c>
      <c r="D9" s="1">
        <f t="shared" si="1"/>
        <v>436828415.48259866</v>
      </c>
      <c r="E9" s="1">
        <f t="shared" si="0"/>
        <v>43486997.373980686</v>
      </c>
      <c r="F9" s="3">
        <f>(D9*100)/B3</f>
        <v>109.20710387064966</v>
      </c>
      <c r="G9" s="1">
        <f t="shared" si="2"/>
        <v>736158.76664431393</v>
      </c>
      <c r="H9" s="1">
        <f t="shared" si="3"/>
        <v>44223156.140625</v>
      </c>
    </row>
    <row r="10" spans="1:8">
      <c r="C10" s="2">
        <v>7</v>
      </c>
      <c r="D10" s="1">
        <f t="shared" si="1"/>
        <v>487537984.94703919</v>
      </c>
      <c r="E10" s="1">
        <f t="shared" si="0"/>
        <v>50709569.464440525</v>
      </c>
      <c r="F10" s="3">
        <f>(D10*100)/B3</f>
        <v>121.8844962367598</v>
      </c>
      <c r="G10" s="1">
        <f t="shared" si="2"/>
        <v>-4275255.5167842731</v>
      </c>
      <c r="H10" s="1">
        <f t="shared" si="3"/>
        <v>46434313.947656251</v>
      </c>
    </row>
    <row r="11" spans="1:8">
      <c r="C11" s="2">
        <v>8</v>
      </c>
      <c r="D11" s="1">
        <f t="shared" si="1"/>
        <v>546964026.06494033</v>
      </c>
      <c r="E11" s="1">
        <f t="shared" si="0"/>
        <v>59426041.117901132</v>
      </c>
      <c r="F11" s="3">
        <f>(D11*100)/B3</f>
        <v>136.74100651623507</v>
      </c>
      <c r="G11" s="1">
        <f t="shared" si="2"/>
        <v>-10670011.472862065</v>
      </c>
      <c r="H11" s="1">
        <f t="shared" si="3"/>
        <v>48756029.645039067</v>
      </c>
    </row>
    <row r="12" spans="1:8">
      <c r="C12" s="2">
        <v>9</v>
      </c>
      <c r="D12" s="1">
        <f t="shared" si="1"/>
        <v>616966986.02261972</v>
      </c>
      <c r="E12" s="1">
        <f t="shared" si="0"/>
        <v>70002959.957679391</v>
      </c>
      <c r="F12" s="3">
        <f>(D12*100)/B3</f>
        <v>154.24174650565493</v>
      </c>
      <c r="G12" s="1">
        <f t="shared" si="2"/>
        <v>-18809128.830388367</v>
      </c>
      <c r="H12" s="1">
        <f t="shared" si="3"/>
        <v>51193831.127291024</v>
      </c>
    </row>
    <row r="13" spans="1:8">
      <c r="C13" s="2">
        <v>10</v>
      </c>
      <c r="D13" s="1">
        <f t="shared" si="1"/>
        <v>699877358.21820354</v>
      </c>
      <c r="E13" s="1">
        <f t="shared" si="0"/>
        <v>82910372.195583761</v>
      </c>
      <c r="F13" s="3">
        <f>(D13*100)/B3</f>
        <v>174.96933955455088</v>
      </c>
      <c r="G13" s="1">
        <f t="shared" si="2"/>
        <v>-29156849.511928186</v>
      </c>
      <c r="H13" s="1">
        <f t="shared" si="3"/>
        <v>53753522.683655575</v>
      </c>
    </row>
    <row r="14" spans="1:8">
      <c r="A14" s="1"/>
      <c r="B14" s="1"/>
      <c r="C14" s="2">
        <v>11</v>
      </c>
      <c r="D14" s="1">
        <f t="shared" si="1"/>
        <v>798632151.02644634</v>
      </c>
      <c r="E14" s="1">
        <f t="shared" si="0"/>
        <v>98754792.808242753</v>
      </c>
      <c r="F14" s="3">
        <f>(D14*100)/B3</f>
        <v>199.65803775661161</v>
      </c>
      <c r="G14" s="1">
        <f t="shared" si="2"/>
        <v>-42313593.990404397</v>
      </c>
      <c r="H14" s="1">
        <f t="shared" si="3"/>
        <v>56441198.817838356</v>
      </c>
    </row>
    <row r="15" spans="1:8">
      <c r="A15" s="1"/>
      <c r="B15" s="1"/>
      <c r="C15" s="2">
        <v>12</v>
      </c>
      <c r="D15" s="1">
        <f t="shared" si="1"/>
        <v>916956010.57475042</v>
      </c>
      <c r="E15" s="1">
        <f t="shared" si="0"/>
        <v>118323859.54830414</v>
      </c>
      <c r="F15" s="3">
        <f>(D15*100)/B3</f>
        <v>229.2390026436876</v>
      </c>
      <c r="G15" s="1">
        <f t="shared" si="2"/>
        <v>-59060600.789573863</v>
      </c>
      <c r="H15" s="1">
        <f t="shared" si="3"/>
        <v>59263258.758730277</v>
      </c>
    </row>
    <row r="16" spans="1:8">
      <c r="A16" s="1"/>
      <c r="B16" s="1"/>
      <c r="C16" s="2">
        <v>13</v>
      </c>
      <c r="D16" s="1">
        <f t="shared" si="1"/>
        <v>1059603239.0530446</v>
      </c>
      <c r="E16" s="1">
        <f t="shared" si="0"/>
        <v>142647228.47829419</v>
      </c>
      <c r="F16" s="3">
        <f>(D16*100)/B3</f>
        <v>264.90080976326112</v>
      </c>
      <c r="G16" s="1">
        <f t="shared" si="2"/>
        <v>-80420806.781627402</v>
      </c>
      <c r="H16" s="1">
        <f t="shared" si="3"/>
        <v>62226421.696666792</v>
      </c>
    </row>
    <row r="17" spans="1:11">
      <c r="A17" s="1"/>
      <c r="B17" s="1"/>
      <c r="C17" s="2">
        <v>14</v>
      </c>
      <c r="D17" s="1">
        <f t="shared" si="1"/>
        <v>1232683448.7622752</v>
      </c>
      <c r="E17" s="1">
        <f t="shared" si="0"/>
        <v>173080209.70923054</v>
      </c>
      <c r="F17" s="3">
        <f>(D17*100)/B3</f>
        <v>308.17086219056881</v>
      </c>
      <c r="G17" s="1">
        <f t="shared" si="2"/>
        <v>-107742466.92773041</v>
      </c>
      <c r="H17" s="1">
        <f t="shared" si="3"/>
        <v>65337742.781500131</v>
      </c>
    </row>
    <row r="18" spans="1:11">
      <c r="A18" s="1"/>
      <c r="B18" s="1"/>
      <c r="C18" s="2">
        <v>15</v>
      </c>
      <c r="D18" s="1">
        <f t="shared" si="1"/>
        <v>1444102928.2911606</v>
      </c>
      <c r="E18" s="1">
        <f t="shared" si="0"/>
        <v>211419479.52888533</v>
      </c>
      <c r="F18" s="3">
        <f>(D18*100)/B3</f>
        <v>361.02573207279016</v>
      </c>
      <c r="G18" s="1">
        <f t="shared" si="2"/>
        <v>-142814849.60831019</v>
      </c>
      <c r="H18" s="1">
        <f t="shared" si="3"/>
        <v>68604629.920575142</v>
      </c>
    </row>
    <row r="19" spans="1:11">
      <c r="A19" s="1"/>
      <c r="B19" s="1"/>
      <c r="C19" s="2"/>
      <c r="D19" s="1"/>
      <c r="E19" s="4"/>
      <c r="F19" s="3"/>
      <c r="G19" s="1"/>
      <c r="H19" s="1"/>
    </row>
    <row r="20" spans="1:11">
      <c r="A20" s="1"/>
      <c r="B20" s="1"/>
      <c r="C20" s="1"/>
      <c r="D20" s="1"/>
      <c r="E20" s="1">
        <f>SUM(E4:E19)</f>
        <v>1194102928.2911603</v>
      </c>
      <c r="F20" s="3"/>
      <c r="G20" s="1">
        <f>SUM(G4:G19)</f>
        <v>-448055699.95908284</v>
      </c>
      <c r="H20" s="1"/>
    </row>
    <row r="21" spans="1:11">
      <c r="A21" s="1"/>
      <c r="B21" s="1"/>
      <c r="C21" s="1"/>
      <c r="D21" s="1"/>
      <c r="E21" s="2"/>
      <c r="F21" s="3"/>
      <c r="G21" s="1"/>
      <c r="H21" s="1"/>
    </row>
    <row r="22" spans="1:11">
      <c r="A22" s="1"/>
      <c r="B22" s="1"/>
      <c r="C22" s="1"/>
      <c r="D22" s="5" t="s">
        <v>2</v>
      </c>
      <c r="E22" s="18">
        <v>150000000</v>
      </c>
      <c r="F22" s="1"/>
      <c r="G22" s="1"/>
      <c r="H22" s="1"/>
      <c r="I22" s="8" t="s">
        <v>16</v>
      </c>
      <c r="J22" s="21" t="s">
        <v>17</v>
      </c>
      <c r="K22" s="21" t="s">
        <v>18</v>
      </c>
    </row>
    <row r="23" spans="1:11">
      <c r="A23" s="1"/>
      <c r="B23" s="1"/>
      <c r="C23" s="1"/>
      <c r="D23" s="5" t="s">
        <v>4</v>
      </c>
      <c r="E23" s="15">
        <v>47900000</v>
      </c>
      <c r="H23" s="1"/>
      <c r="J23" s="1">
        <f>E23/5</f>
        <v>9580000</v>
      </c>
      <c r="K23" s="19">
        <f>(J23*100)/E22</f>
        <v>6.3866666666666667</v>
      </c>
    </row>
    <row r="24" spans="1:11">
      <c r="A24" s="1"/>
      <c r="B24" s="1"/>
      <c r="C24" s="1"/>
      <c r="D24" s="5" t="s">
        <v>3</v>
      </c>
      <c r="E24" s="16">
        <f>E23-E22</f>
        <v>-102100000</v>
      </c>
      <c r="F24" s="5" t="s">
        <v>14</v>
      </c>
      <c r="G24" s="1"/>
      <c r="H24" s="1"/>
    </row>
    <row r="25" spans="1:11">
      <c r="A25" s="1"/>
      <c r="B25" s="1"/>
      <c r="C25" s="1"/>
      <c r="D25" s="1"/>
      <c r="E25" s="1"/>
      <c r="F25" s="2"/>
      <c r="G25" s="1"/>
      <c r="H25" s="1"/>
    </row>
  </sheetData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2:L26"/>
  <sheetViews>
    <sheetView tabSelected="1" workbookViewId="0">
      <selection activeCell="H26" sqref="H26"/>
    </sheetView>
  </sheetViews>
  <sheetFormatPr baseColWidth="10" defaultRowHeight="15"/>
  <cols>
    <col min="1" max="1" width="16.140625" bestFit="1" customWidth="1"/>
    <col min="2" max="2" width="17.28515625" bestFit="1" customWidth="1"/>
    <col min="3" max="3" width="4.7109375" bestFit="1" customWidth="1"/>
    <col min="4" max="4" width="17.42578125" bestFit="1" customWidth="1"/>
    <col min="5" max="5" width="13.7109375" bestFit="1" customWidth="1"/>
    <col min="7" max="7" width="12.85546875" bestFit="1" customWidth="1"/>
    <col min="8" max="8" width="7.28515625" bestFit="1" customWidth="1"/>
    <col min="9" max="9" width="11.140625" bestFit="1" customWidth="1"/>
    <col min="10" max="10" width="9.140625" bestFit="1" customWidth="1"/>
    <col min="11" max="11" width="11.140625" bestFit="1" customWidth="1"/>
    <col min="12" max="12" width="5" bestFit="1" customWidth="1"/>
  </cols>
  <sheetData>
    <row r="2" spans="1:9">
      <c r="A2" s="1"/>
      <c r="C2" s="1"/>
      <c r="D2" s="1"/>
      <c r="E2" s="46" t="s">
        <v>24</v>
      </c>
      <c r="F2" s="47"/>
      <c r="G2" s="47"/>
      <c r="H2" s="48"/>
      <c r="I2" s="1"/>
    </row>
    <row r="3" spans="1:9">
      <c r="A3" s="1"/>
      <c r="B3" s="8" t="s">
        <v>21</v>
      </c>
      <c r="C3" s="8" t="s">
        <v>8</v>
      </c>
      <c r="D3" s="8" t="s">
        <v>22</v>
      </c>
      <c r="E3" s="31" t="s">
        <v>9</v>
      </c>
      <c r="F3" s="32" t="s">
        <v>6</v>
      </c>
      <c r="G3" s="31" t="s">
        <v>10</v>
      </c>
      <c r="H3" s="32" t="s">
        <v>1</v>
      </c>
      <c r="I3" s="8" t="s">
        <v>5</v>
      </c>
    </row>
    <row r="4" spans="1:9">
      <c r="A4" s="1"/>
      <c r="B4" s="18">
        <v>400000000</v>
      </c>
      <c r="C4" s="1"/>
      <c r="D4" s="18">
        <v>230000000</v>
      </c>
      <c r="E4" s="33"/>
      <c r="F4" s="34">
        <f>(D4*100)/B4</f>
        <v>57.5</v>
      </c>
      <c r="G4" s="35"/>
      <c r="H4" s="34">
        <f>(B7*100)/B4</f>
        <v>42.5</v>
      </c>
      <c r="I4" s="18">
        <v>33000000</v>
      </c>
    </row>
    <row r="5" spans="1:9">
      <c r="A5" s="1"/>
      <c r="B5" s="1"/>
      <c r="C5" s="2">
        <v>1</v>
      </c>
      <c r="D5" s="1">
        <f>D4+E5</f>
        <v>248975000</v>
      </c>
      <c r="E5" s="35">
        <f>I4*F4/100</f>
        <v>18975000</v>
      </c>
      <c r="F5" s="34">
        <f>(D5*100)/B4</f>
        <v>62.243749999999999</v>
      </c>
      <c r="G5" s="35">
        <f>I4-E5</f>
        <v>14025000</v>
      </c>
      <c r="H5" s="34">
        <f>100-F5</f>
        <v>37.756250000000001</v>
      </c>
      <c r="I5" s="1">
        <f>I4*1.05</f>
        <v>34650000</v>
      </c>
    </row>
    <row r="6" spans="1:9">
      <c r="A6" s="1"/>
      <c r="B6" s="5" t="s">
        <v>23</v>
      </c>
      <c r="C6" s="2">
        <v>2</v>
      </c>
      <c r="D6" s="1">
        <f>D5+E6</f>
        <v>271620832.34375</v>
      </c>
      <c r="E6" s="35">
        <f t="shared" ref="E6:E19" si="0">I6*F5/100</f>
        <v>22645832.34375</v>
      </c>
      <c r="F6" s="34">
        <f>(D6*100)/B4</f>
        <v>67.905208085937502</v>
      </c>
      <c r="G6" s="35">
        <f>I6-E6</f>
        <v>13736667.65625</v>
      </c>
      <c r="H6" s="38">
        <f>100-F6</f>
        <v>32.094791914062498</v>
      </c>
      <c r="I6" s="1">
        <f>I5*1.05</f>
        <v>36382500</v>
      </c>
    </row>
    <row r="7" spans="1:9">
      <c r="A7" s="1"/>
      <c r="B7" s="41">
        <f>B4-D4</f>
        <v>170000000</v>
      </c>
      <c r="C7" s="2">
        <v>3</v>
      </c>
      <c r="D7" s="1">
        <f t="shared" ref="D7:D19" si="1">D6+E7</f>
        <v>297561725.29220951</v>
      </c>
      <c r="E7" s="35">
        <f t="shared" si="0"/>
        <v>25940892.948459521</v>
      </c>
      <c r="F7" s="34">
        <f>(D7*100)/B4</f>
        <v>74.390431323052383</v>
      </c>
      <c r="G7" s="35">
        <f>I7-E7</f>
        <v>12260732.051540479</v>
      </c>
      <c r="H7" s="34">
        <f t="shared" ref="H7:H19" si="2">100-F7</f>
        <v>25.609568676947617</v>
      </c>
      <c r="I7" s="1">
        <f>I6*1.05</f>
        <v>38201625</v>
      </c>
    </row>
    <row r="8" spans="1:9">
      <c r="A8" s="1"/>
      <c r="B8" s="1"/>
      <c r="C8" s="2">
        <v>4</v>
      </c>
      <c r="D8" s="1">
        <f t="shared" si="1"/>
        <v>327400996.58262026</v>
      </c>
      <c r="E8" s="35">
        <f t="shared" si="0"/>
        <v>29839271.290410761</v>
      </c>
      <c r="F8" s="34">
        <f>(D8*100)/B4</f>
        <v>81.85024914565507</v>
      </c>
      <c r="G8" s="35">
        <f t="shared" ref="G8:G19" si="3">I8-E8</f>
        <v>10272434.959589239</v>
      </c>
      <c r="H8" s="38">
        <f t="shared" si="2"/>
        <v>18.14975085434493</v>
      </c>
      <c r="I8" s="1">
        <f t="shared" ref="I8:I19" si="4">I7*1.05</f>
        <v>40111706.25</v>
      </c>
    </row>
    <row r="9" spans="1:9">
      <c r="A9" s="1"/>
      <c r="B9" s="41"/>
      <c r="C9" s="42">
        <v>5</v>
      </c>
      <c r="D9" s="41">
        <f t="shared" si="1"/>
        <v>361874104.65992844</v>
      </c>
      <c r="E9" s="43">
        <f t="shared" si="0"/>
        <v>34473108.077308208</v>
      </c>
      <c r="F9" s="44">
        <f>(D9*100)/B4</f>
        <v>90.468526164982109</v>
      </c>
      <c r="G9" s="43">
        <f t="shared" si="3"/>
        <v>7644183.4851917922</v>
      </c>
      <c r="H9" s="44">
        <f t="shared" si="2"/>
        <v>9.5314738350178914</v>
      </c>
      <c r="I9" s="41">
        <f t="shared" si="4"/>
        <v>42117291.5625</v>
      </c>
    </row>
    <row r="10" spans="1:9">
      <c r="A10" s="1"/>
      <c r="B10" s="1"/>
      <c r="C10" s="2">
        <v>6</v>
      </c>
      <c r="D10" s="1">
        <f t="shared" si="1"/>
        <v>401882142.24399066</v>
      </c>
      <c r="E10" s="35">
        <f t="shared" si="0"/>
        <v>40008037.584062219</v>
      </c>
      <c r="F10" s="34">
        <f>(D10*100)/B4</f>
        <v>100.47053556099766</v>
      </c>
      <c r="G10" s="35">
        <f t="shared" si="3"/>
        <v>4215118.5565627813</v>
      </c>
      <c r="H10" s="38">
        <f t="shared" si="2"/>
        <v>-0.4705355609976607</v>
      </c>
      <c r="I10" s="1">
        <f t="shared" si="4"/>
        <v>44223156.140625</v>
      </c>
    </row>
    <row r="11" spans="1:9">
      <c r="C11" s="2">
        <v>7</v>
      </c>
      <c r="D11" s="1">
        <f t="shared" si="1"/>
        <v>448534946.15127593</v>
      </c>
      <c r="E11" s="35">
        <f t="shared" si="0"/>
        <v>46652803.907285273</v>
      </c>
      <c r="F11" s="34">
        <f>(D11*100)/B4</f>
        <v>112.13373653781899</v>
      </c>
      <c r="G11" s="35">
        <f t="shared" si="3"/>
        <v>-218489.95962902158</v>
      </c>
      <c r="H11" s="34">
        <f t="shared" si="2"/>
        <v>-12.13373653781899</v>
      </c>
      <c r="I11" s="1">
        <f t="shared" si="4"/>
        <v>46434313.947656251</v>
      </c>
    </row>
    <row r="12" spans="1:9">
      <c r="C12" s="2">
        <v>8</v>
      </c>
      <c r="D12" s="1">
        <f t="shared" si="1"/>
        <v>503206903.97974497</v>
      </c>
      <c r="E12" s="35">
        <f t="shared" si="0"/>
        <v>54671957.828469031</v>
      </c>
      <c r="F12" s="34">
        <f>(D12*100)/B4</f>
        <v>125.80172599493623</v>
      </c>
      <c r="G12" s="35">
        <f t="shared" si="3"/>
        <v>-5915928.1834299639</v>
      </c>
      <c r="H12" s="38">
        <f t="shared" si="2"/>
        <v>-25.801725994936234</v>
      </c>
      <c r="I12" s="1">
        <f t="shared" si="4"/>
        <v>48756029.645039067</v>
      </c>
    </row>
    <row r="13" spans="1:9">
      <c r="C13" s="2">
        <v>9</v>
      </c>
      <c r="D13" s="1">
        <f t="shared" si="1"/>
        <v>567609627.14081001</v>
      </c>
      <c r="E13" s="35">
        <f t="shared" si="0"/>
        <v>64402723.161065027</v>
      </c>
      <c r="F13" s="34">
        <f>(D13*100)/B4</f>
        <v>141.90240678520252</v>
      </c>
      <c r="G13" s="35">
        <f t="shared" si="3"/>
        <v>-13208892.033774003</v>
      </c>
      <c r="H13" s="34">
        <f t="shared" si="2"/>
        <v>-41.902406785202515</v>
      </c>
      <c r="I13" s="1">
        <f t="shared" si="4"/>
        <v>51193831.127291024</v>
      </c>
    </row>
    <row r="14" spans="1:9">
      <c r="C14" s="2">
        <v>10</v>
      </c>
      <c r="D14" s="1">
        <f t="shared" si="1"/>
        <v>643887169.56074703</v>
      </c>
      <c r="E14" s="35">
        <f t="shared" si="0"/>
        <v>76277542.419937044</v>
      </c>
      <c r="F14" s="34">
        <f>(D14*100)/B4</f>
        <v>160.97179239018675</v>
      </c>
      <c r="G14" s="35">
        <f t="shared" si="3"/>
        <v>-22524019.736281469</v>
      </c>
      <c r="H14" s="38">
        <f t="shared" si="2"/>
        <v>-60.971792390186749</v>
      </c>
      <c r="I14" s="1">
        <f t="shared" si="4"/>
        <v>53753522.683655575</v>
      </c>
    </row>
    <row r="15" spans="1:9">
      <c r="A15" s="1"/>
      <c r="B15" s="1"/>
      <c r="C15" s="2">
        <v>11</v>
      </c>
      <c r="D15" s="1">
        <f t="shared" si="1"/>
        <v>734741578.94433033</v>
      </c>
      <c r="E15" s="35">
        <f t="shared" si="0"/>
        <v>90854409.383583292</v>
      </c>
      <c r="F15" s="34">
        <f>(D15*100)/B4</f>
        <v>183.68539473608257</v>
      </c>
      <c r="G15" s="35">
        <f t="shared" si="3"/>
        <v>-34413210.565744936</v>
      </c>
      <c r="H15" s="34">
        <f t="shared" si="2"/>
        <v>-83.685394736082571</v>
      </c>
      <c r="I15" s="1">
        <f t="shared" si="4"/>
        <v>56441198.817838356</v>
      </c>
    </row>
    <row r="16" spans="1:9">
      <c r="A16" s="1"/>
      <c r="B16" s="1"/>
      <c r="C16" s="2">
        <v>12</v>
      </c>
      <c r="D16" s="1">
        <f t="shared" si="1"/>
        <v>843599529.72877002</v>
      </c>
      <c r="E16" s="35">
        <f t="shared" si="0"/>
        <v>108857950.78443974</v>
      </c>
      <c r="F16" s="34">
        <f>(D16*100)/B4</f>
        <v>210.8998824321925</v>
      </c>
      <c r="G16" s="35">
        <f t="shared" si="3"/>
        <v>-49594692.025709465</v>
      </c>
      <c r="H16" s="38">
        <f t="shared" si="2"/>
        <v>-110.8998824321925</v>
      </c>
      <c r="I16" s="1">
        <f t="shared" si="4"/>
        <v>59263258.758730277</v>
      </c>
    </row>
    <row r="17" spans="1:12">
      <c r="A17" s="1"/>
      <c r="B17" s="1"/>
      <c r="C17" s="2">
        <v>13</v>
      </c>
      <c r="D17" s="1">
        <f t="shared" si="1"/>
        <v>974834979.92880058</v>
      </c>
      <c r="E17" s="35">
        <f t="shared" si="0"/>
        <v>131235450.2000306</v>
      </c>
      <c r="F17" s="34">
        <f>(D17*100)/B4</f>
        <v>243.70874498220016</v>
      </c>
      <c r="G17" s="35">
        <f t="shared" si="3"/>
        <v>-69009028.503363803</v>
      </c>
      <c r="H17" s="34">
        <f t="shared" si="2"/>
        <v>-143.70874498220016</v>
      </c>
      <c r="I17" s="1">
        <f t="shared" si="4"/>
        <v>62226421.696666792</v>
      </c>
    </row>
    <row r="18" spans="1:12">
      <c r="A18" s="1"/>
      <c r="B18" s="1"/>
      <c r="C18" s="2">
        <v>14</v>
      </c>
      <c r="D18" s="1">
        <f t="shared" si="1"/>
        <v>1134068772.8612926</v>
      </c>
      <c r="E18" s="35">
        <f t="shared" si="0"/>
        <v>159233792.93249205</v>
      </c>
      <c r="F18" s="34">
        <f>(D18*100)/B4</f>
        <v>283.51719321532312</v>
      </c>
      <c r="G18" s="35">
        <f t="shared" si="3"/>
        <v>-93896050.150991917</v>
      </c>
      <c r="H18" s="38">
        <f t="shared" si="2"/>
        <v>-183.51719321532312</v>
      </c>
      <c r="I18" s="1">
        <f t="shared" si="4"/>
        <v>65337742.781500131</v>
      </c>
    </row>
    <row r="19" spans="1:12">
      <c r="A19" s="1"/>
      <c r="B19" s="1"/>
      <c r="C19" s="2">
        <v>15</v>
      </c>
      <c r="D19" s="1">
        <f t="shared" si="1"/>
        <v>1328574694.0278671</v>
      </c>
      <c r="E19" s="36">
        <f t="shared" si="0"/>
        <v>194505921.16657439</v>
      </c>
      <c r="F19" s="37">
        <f>(D19*100)/B4</f>
        <v>332.14367350696676</v>
      </c>
      <c r="G19" s="36">
        <f t="shared" si="3"/>
        <v>-125901291.24599925</v>
      </c>
      <c r="H19" s="37">
        <f t="shared" si="2"/>
        <v>-232.14367350696676</v>
      </c>
      <c r="I19" s="1">
        <f t="shared" si="4"/>
        <v>68604629.920575142</v>
      </c>
    </row>
    <row r="20" spans="1:12">
      <c r="A20" s="1"/>
      <c r="B20" s="1"/>
      <c r="C20" s="2"/>
      <c r="D20" s="1"/>
      <c r="E20" s="4"/>
      <c r="F20" s="3"/>
      <c r="G20" s="1"/>
      <c r="H20" s="1"/>
      <c r="I20" s="1"/>
    </row>
    <row r="21" spans="1:12">
      <c r="A21" s="1"/>
      <c r="B21" s="1"/>
      <c r="C21" s="1"/>
      <c r="D21" s="1"/>
      <c r="E21" s="1">
        <f>SUM(E5:E20)</f>
        <v>1098574694.0278673</v>
      </c>
      <c r="F21" s="3"/>
      <c r="G21" s="1">
        <f>SUM(G5:G20)</f>
        <v>-352527465.69578958</v>
      </c>
      <c r="H21" s="1"/>
      <c r="I21" s="1"/>
    </row>
    <row r="22" spans="1:12">
      <c r="A22" s="1"/>
      <c r="B22" s="1"/>
      <c r="C22" s="1"/>
      <c r="D22" s="1"/>
      <c r="E22" s="2"/>
      <c r="F22" s="3"/>
      <c r="G22" s="1"/>
      <c r="H22" s="1"/>
      <c r="I22" s="1"/>
      <c r="K22" s="8" t="s">
        <v>16</v>
      </c>
    </row>
    <row r="23" spans="1:12">
      <c r="A23" s="1"/>
      <c r="B23" s="1"/>
      <c r="C23" s="1"/>
      <c r="D23" s="5" t="s">
        <v>25</v>
      </c>
      <c r="E23" s="39">
        <f>B7</f>
        <v>170000000</v>
      </c>
      <c r="F23" s="1"/>
      <c r="G23" s="1"/>
      <c r="H23" s="1"/>
      <c r="J23" s="5" t="s">
        <v>26</v>
      </c>
      <c r="K23" s="21" t="s">
        <v>17</v>
      </c>
      <c r="L23" s="21" t="s">
        <v>18</v>
      </c>
    </row>
    <row r="24" spans="1:12">
      <c r="A24" s="1"/>
      <c r="B24" s="1"/>
      <c r="C24" s="1"/>
      <c r="D24" s="5" t="s">
        <v>4</v>
      </c>
      <c r="E24" s="15">
        <v>62000000</v>
      </c>
      <c r="F24" s="20" t="s">
        <v>27</v>
      </c>
      <c r="J24" s="45">
        <v>6</v>
      </c>
      <c r="K24" s="1">
        <f>E24/J24</f>
        <v>10333333.333333334</v>
      </c>
      <c r="L24" s="19">
        <f>(K24*100)/E23</f>
        <v>6.0784313725490202</v>
      </c>
    </row>
    <row r="25" spans="1:12">
      <c r="A25" s="1"/>
      <c r="B25" s="1"/>
      <c r="C25" s="1"/>
      <c r="D25" s="5"/>
      <c r="E25" s="40"/>
      <c r="F25" s="5"/>
      <c r="G25" s="1"/>
      <c r="H25" s="1"/>
      <c r="I25" s="1"/>
    </row>
    <row r="26" spans="1:12">
      <c r="A26" s="1"/>
      <c r="B26" s="1"/>
      <c r="C26" s="1"/>
      <c r="D26" s="1"/>
      <c r="E26" s="1"/>
      <c r="F26" s="2"/>
      <c r="G26" s="1"/>
      <c r="H26" s="1"/>
      <c r="I26" s="1"/>
    </row>
  </sheetData>
  <mergeCells count="1">
    <mergeCell ref="E2:H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800 M</vt:lpstr>
      <vt:lpstr>1000 M</vt:lpstr>
      <vt:lpstr>Hoja</vt:lpstr>
      <vt:lpstr>800 M IPC</vt:lpstr>
      <vt:lpstr>1000 M IPC</vt:lpstr>
      <vt:lpstr>IPC</vt:lpstr>
      <vt:lpstr>TOTAL IPC</vt:lpstr>
      <vt:lpstr>400 M IPC</vt:lpstr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METALTRONICOS</dc:creator>
  <cp:lastModifiedBy>METALTRONICOS</cp:lastModifiedBy>
  <dcterms:created xsi:type="dcterms:W3CDTF">2025-01-14T13:56:10Z</dcterms:created>
  <dcterms:modified xsi:type="dcterms:W3CDTF">2025-02-27T15:31:09Z</dcterms:modified>
</cp:coreProperties>
</file>